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65" yWindow="945" windowWidth="11730" windowHeight="8010" tabRatio="897"/>
  </bookViews>
  <sheets>
    <sheet name="BM Summ" sheetId="8" r:id="rId1"/>
    <sheet name="BM Items Presentation" sheetId="12" r:id="rId2"/>
    <sheet name="BM Items" sheetId="1" r:id="rId3"/>
    <sheet name="FIS Coding" sheetId="10" r:id="rId4"/>
    <sheet name="Splits" sheetId="11" r:id="rId5"/>
    <sheet name="Sheet1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'BM Items'!$A$1:$L$189</definedName>
    <definedName name="_xlnm._FilterDatabase" localSheetId="3" hidden="1">'FIS Coding'!$A$1:$AD$556</definedName>
    <definedName name="_xlnm.Print_Area" localSheetId="2">'BM Items'!$A$1:$H$189</definedName>
    <definedName name="_xlnm.Print_Area" localSheetId="1">'BM Items Presentation'!$A$1:$G$176</definedName>
    <definedName name="_xlnm.Print_Area" localSheetId="0">'BM Summ'!$A$1:$F$69</definedName>
    <definedName name="_xlnm.Print_Area" localSheetId="3">'FIS Coding'!$A$187:$AD$458</definedName>
  </definedNames>
  <calcPr calcId="145621"/>
</workbook>
</file>

<file path=xl/calcChain.xml><?xml version="1.0" encoding="utf-8"?>
<calcChain xmlns="http://schemas.openxmlformats.org/spreadsheetml/2006/main">
  <c r="I26" i="8" l="1"/>
  <c r="I28" i="8"/>
  <c r="I19" i="8"/>
  <c r="I23" i="8"/>
  <c r="I24" i="8"/>
  <c r="Q322" i="10" l="1"/>
  <c r="AD36" i="10"/>
  <c r="AD38" i="10"/>
  <c r="AD86" i="10"/>
  <c r="AD147" i="10"/>
  <c r="AD304" i="10"/>
  <c r="AD305" i="10"/>
  <c r="AD405" i="10"/>
  <c r="L49" i="8" l="1"/>
  <c r="D24" i="8" l="1"/>
  <c r="E24" i="8" s="1"/>
  <c r="D83" i="1"/>
  <c r="G83" i="1" s="1"/>
  <c r="E62" i="8"/>
  <c r="D62" i="8"/>
  <c r="K60" i="8" l="1"/>
  <c r="K59" i="8"/>
  <c r="B20" i="12" l="1"/>
  <c r="H83" i="1" l="1"/>
  <c r="O48" i="8" l="1"/>
  <c r="C24" i="8"/>
  <c r="F83" i="1"/>
  <c r="F84" i="1"/>
  <c r="M89" i="1"/>
  <c r="M83" i="1"/>
  <c r="M85" i="1" s="1"/>
  <c r="F24" i="8"/>
  <c r="G91" i="12" l="1"/>
  <c r="D91" i="12"/>
  <c r="B91" i="12"/>
  <c r="A91" i="12"/>
  <c r="D84" i="1"/>
  <c r="G84" i="1" l="1"/>
  <c r="H84" i="1" s="1"/>
  <c r="M90" i="1"/>
  <c r="M92" i="1" s="1"/>
  <c r="E84" i="1"/>
  <c r="P205" i="10"/>
  <c r="O19" i="1"/>
  <c r="N20" i="1"/>
  <c r="D18" i="1"/>
  <c r="F18" i="1"/>
  <c r="Q514" i="10" l="1"/>
  <c r="B90" i="12"/>
  <c r="F164" i="1"/>
  <c r="D164" i="1"/>
  <c r="C14" i="12" l="1"/>
  <c r="C37" i="8" s="1"/>
  <c r="A20" i="12"/>
  <c r="B14" i="12"/>
  <c r="B37" i="8" s="1"/>
  <c r="A14" i="12"/>
  <c r="B23" i="1"/>
  <c r="B21" i="1"/>
  <c r="B15" i="1"/>
  <c r="D20" i="12"/>
  <c r="F149" i="1" l="1"/>
  <c r="P362" i="10" l="1"/>
  <c r="F38" i="8" l="1"/>
  <c r="E38" i="8"/>
  <c r="C63" i="8"/>
  <c r="R60" i="8"/>
  <c r="C67" i="8"/>
  <c r="C66" i="8" l="1"/>
  <c r="C69" i="8"/>
  <c r="D66" i="8" s="1"/>
  <c r="D69" i="8" s="1"/>
  <c r="E66" i="8" s="1"/>
  <c r="E69" i="8" s="1"/>
  <c r="F66" i="8" s="1"/>
  <c r="F69" i="8" s="1"/>
  <c r="G66" i="8" s="1"/>
  <c r="G69" i="8" s="1"/>
  <c r="B60" i="8"/>
  <c r="B63" i="8" s="1"/>
  <c r="B54" i="8"/>
  <c r="B57" i="8" s="1"/>
  <c r="B32" i="8"/>
  <c r="B39" i="8" s="1"/>
  <c r="M60" i="8" l="1"/>
  <c r="N60" i="8" s="1"/>
  <c r="M59" i="8"/>
  <c r="N59" i="8" s="1"/>
  <c r="V367" i="10" l="1"/>
  <c r="U367" i="10"/>
  <c r="Q368" i="10"/>
  <c r="V368" i="10" s="1"/>
  <c r="Q366" i="10"/>
  <c r="V366" i="10" s="1"/>
  <c r="Q365" i="10"/>
  <c r="V365" i="10" s="1"/>
  <c r="Q364" i="10"/>
  <c r="V364" i="10" s="1"/>
  <c r="Q363" i="10"/>
  <c r="V363" i="10" s="1"/>
  <c r="P368" i="10"/>
  <c r="U368" i="10" s="1"/>
  <c r="P366" i="10"/>
  <c r="U366" i="10" s="1"/>
  <c r="P365" i="10"/>
  <c r="U365" i="10" s="1"/>
  <c r="P364" i="10"/>
  <c r="U364" i="10" s="1"/>
  <c r="P363" i="10"/>
  <c r="U363" i="10" s="1"/>
  <c r="Q206" i="10"/>
  <c r="U206" i="10" s="1"/>
  <c r="V206" i="10" s="1"/>
  <c r="C19" i="8" l="1"/>
  <c r="D19" i="8" s="1"/>
  <c r="F176" i="1"/>
  <c r="D176" i="1" s="1"/>
  <c r="G176" i="1" s="1"/>
  <c r="P474" i="10"/>
  <c r="P514" i="10" l="1"/>
  <c r="R514" i="10" s="1"/>
  <c r="Q474" i="10" s="1"/>
  <c r="H176" i="1"/>
  <c r="E83" i="1"/>
  <c r="E19" i="8"/>
  <c r="U474" i="10" l="1"/>
  <c r="V474" i="10" s="1"/>
  <c r="D173" i="1"/>
  <c r="F19" i="8"/>
  <c r="P69" i="10"/>
  <c r="P64" i="10"/>
  <c r="P59" i="10"/>
  <c r="P54" i="10"/>
  <c r="P49" i="10"/>
  <c r="P21" i="10"/>
  <c r="P15" i="10"/>
  <c r="P10" i="10"/>
  <c r="P68" i="10"/>
  <c r="P63" i="10"/>
  <c r="P58" i="10"/>
  <c r="P53" i="10"/>
  <c r="P48" i="10"/>
  <c r="P20" i="10"/>
  <c r="P14" i="10"/>
  <c r="P9" i="10"/>
  <c r="P65" i="10"/>
  <c r="P60" i="10"/>
  <c r="P55" i="10"/>
  <c r="P50" i="10"/>
  <c r="P45" i="10"/>
  <c r="P17" i="10"/>
  <c r="P11" i="10"/>
  <c r="P6" i="10"/>
  <c r="F7" i="1" s="1"/>
  <c r="P123" i="10" l="1"/>
  <c r="F9" i="1" l="1"/>
  <c r="F10" i="1"/>
  <c r="F8" i="1"/>
  <c r="U7" i="10"/>
  <c r="V7" i="10" s="1"/>
  <c r="U8" i="10"/>
  <c r="V8" i="10" s="1"/>
  <c r="U12" i="10"/>
  <c r="V12" i="10" s="1"/>
  <c r="U13" i="10"/>
  <c r="V13" i="10" s="1"/>
  <c r="U16" i="10"/>
  <c r="V16" i="10" s="1"/>
  <c r="U18" i="10"/>
  <c r="V18" i="10" s="1"/>
  <c r="U19" i="10"/>
  <c r="V19" i="10" s="1"/>
  <c r="U22" i="10"/>
  <c r="V22" i="10" s="1"/>
  <c r="U23" i="10"/>
  <c r="V23" i="10" s="1"/>
  <c r="U24" i="10"/>
  <c r="V24" i="10" s="1"/>
  <c r="U25" i="10"/>
  <c r="V25" i="10" s="1"/>
  <c r="U26" i="10"/>
  <c r="V26" i="10" s="1"/>
  <c r="U27" i="10"/>
  <c r="V27" i="10" s="1"/>
  <c r="U28" i="10"/>
  <c r="V28" i="10" s="1"/>
  <c r="U29" i="10"/>
  <c r="V29" i="10" s="1"/>
  <c r="U30" i="10"/>
  <c r="V30" i="10" s="1"/>
  <c r="U31" i="10"/>
  <c r="V31" i="10" s="1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V37" i="10" s="1"/>
  <c r="U38" i="10"/>
  <c r="V38" i="10" s="1"/>
  <c r="U39" i="10"/>
  <c r="V39" i="10" s="1"/>
  <c r="U40" i="10"/>
  <c r="V40" i="10" s="1"/>
  <c r="U41" i="10"/>
  <c r="V41" i="10" s="1"/>
  <c r="U42" i="10"/>
  <c r="V42" i="10" s="1"/>
  <c r="U43" i="10"/>
  <c r="V43" i="10" s="1"/>
  <c r="U44" i="10"/>
  <c r="V44" i="10" s="1"/>
  <c r="U46" i="10"/>
  <c r="V46" i="10" s="1"/>
  <c r="U47" i="10"/>
  <c r="V47" i="10" s="1"/>
  <c r="U51" i="10"/>
  <c r="V51" i="10" s="1"/>
  <c r="U52" i="10"/>
  <c r="V52" i="10" s="1"/>
  <c r="U56" i="10"/>
  <c r="V56" i="10" s="1"/>
  <c r="U57" i="10"/>
  <c r="V57" i="10" s="1"/>
  <c r="U61" i="10"/>
  <c r="V61" i="10" s="1"/>
  <c r="U62" i="10"/>
  <c r="V62" i="10" s="1"/>
  <c r="U66" i="10"/>
  <c r="V66" i="10" s="1"/>
  <c r="U67" i="10"/>
  <c r="V67" i="10" s="1"/>
  <c r="G28" i="12"/>
  <c r="G54" i="12" s="1"/>
  <c r="G78" i="12" s="1"/>
  <c r="G97" i="12" s="1"/>
  <c r="G112" i="12" s="1"/>
  <c r="G129" i="12" s="1"/>
  <c r="G147" i="12" s="1"/>
  <c r="G154" i="12" s="1"/>
  <c r="G171" i="12" s="1"/>
  <c r="G182" i="12" s="1"/>
  <c r="F5" i="12"/>
  <c r="F28" i="12" s="1"/>
  <c r="F54" i="12" s="1"/>
  <c r="F78" i="12" s="1"/>
  <c r="F97" i="12" s="1"/>
  <c r="F112" i="12" s="1"/>
  <c r="F129" i="12" s="1"/>
  <c r="F147" i="12" s="1"/>
  <c r="F154" i="12" s="1"/>
  <c r="F171" i="12" s="1"/>
  <c r="F182" i="12" s="1"/>
  <c r="E5" i="12"/>
  <c r="E28" i="12" s="1"/>
  <c r="E54" i="12" s="1"/>
  <c r="E78" i="12" s="1"/>
  <c r="E97" i="12" s="1"/>
  <c r="E112" i="12" s="1"/>
  <c r="E129" i="12" s="1"/>
  <c r="E147" i="12" s="1"/>
  <c r="E154" i="12" s="1"/>
  <c r="E171" i="12" s="1"/>
  <c r="E182" i="12" s="1"/>
  <c r="D5" i="12"/>
  <c r="D28" i="12" s="1"/>
  <c r="D54" i="12" s="1"/>
  <c r="D78" i="12" s="1"/>
  <c r="D97" i="12" s="1"/>
  <c r="D112" i="12" s="1"/>
  <c r="D129" i="12" s="1"/>
  <c r="D147" i="12" s="1"/>
  <c r="D154" i="12" s="1"/>
  <c r="D171" i="12" s="1"/>
  <c r="D182" i="12" s="1"/>
  <c r="C5" i="12"/>
  <c r="C28" i="12" s="1"/>
  <c r="C54" i="12" s="1"/>
  <c r="C78" i="12" s="1"/>
  <c r="C97" i="12" s="1"/>
  <c r="C112" i="12" s="1"/>
  <c r="C129" i="12" s="1"/>
  <c r="C147" i="12" s="1"/>
  <c r="C154" i="12" s="1"/>
  <c r="C171" i="12" s="1"/>
  <c r="C182" i="12" s="1"/>
  <c r="B5" i="12"/>
  <c r="B4" i="8" s="1"/>
  <c r="U271" i="10"/>
  <c r="V271" i="10" s="1"/>
  <c r="U253" i="10"/>
  <c r="V253" i="10" s="1"/>
  <c r="U252" i="10"/>
  <c r="V252" i="10" s="1"/>
  <c r="U251" i="10"/>
  <c r="V251" i="10" s="1"/>
  <c r="U250" i="10"/>
  <c r="V250" i="10" s="1"/>
  <c r="U227" i="10"/>
  <c r="V227" i="10" s="1"/>
  <c r="U229" i="10"/>
  <c r="V229" i="10" s="1"/>
  <c r="U230" i="10"/>
  <c r="V230" i="10" s="1"/>
  <c r="U231" i="10"/>
  <c r="V231" i="10" s="1"/>
  <c r="U232" i="10"/>
  <c r="V232" i="10" s="1"/>
  <c r="U234" i="10"/>
  <c r="V234" i="10" s="1"/>
  <c r="U235" i="10"/>
  <c r="V235" i="10" s="1"/>
  <c r="V201" i="10"/>
  <c r="U201" i="10"/>
  <c r="Q201" i="10"/>
  <c r="P201" i="10"/>
  <c r="F12" i="1" s="1"/>
  <c r="B28" i="12" l="1"/>
  <c r="B54" i="12" s="1"/>
  <c r="B78" i="12" s="1"/>
  <c r="B97" i="12" s="1"/>
  <c r="B112" i="12" s="1"/>
  <c r="B129" i="12" s="1"/>
  <c r="B147" i="12" s="1"/>
  <c r="B154" i="12" s="1"/>
  <c r="B171" i="12" s="1"/>
  <c r="B182" i="12" s="1"/>
  <c r="P198" i="10"/>
  <c r="F11" i="1" s="1"/>
  <c r="V198" i="10"/>
  <c r="Q198" i="10" l="1"/>
  <c r="U198" i="10"/>
  <c r="V288" i="10" l="1"/>
  <c r="V287" i="10"/>
  <c r="V286" i="10"/>
  <c r="Q288" i="10"/>
  <c r="Q287" i="10"/>
  <c r="Q286" i="10"/>
  <c r="AD286" i="10" s="1"/>
  <c r="P288" i="10"/>
  <c r="P287" i="10"/>
  <c r="P286" i="10"/>
  <c r="D43" i="1"/>
  <c r="D44" i="1"/>
  <c r="D45" i="1"/>
  <c r="U286" i="10" l="1"/>
  <c r="U287" i="10" l="1"/>
  <c r="U288" i="10"/>
  <c r="Q226" i="10" l="1"/>
  <c r="U226" i="10" s="1"/>
  <c r="V226" i="10" s="1"/>
  <c r="P233" i="10"/>
  <c r="L257" i="10"/>
  <c r="P226" i="10"/>
  <c r="Q233" i="10"/>
  <c r="U233" i="10" s="1"/>
  <c r="V233" i="10" s="1"/>
  <c r="Q228" i="10"/>
  <c r="U228" i="10" s="1"/>
  <c r="V228" i="10" s="1"/>
  <c r="P228" i="10"/>
  <c r="W350" i="10" l="1"/>
  <c r="W351" i="10"/>
  <c r="R350" i="10"/>
  <c r="R351" i="10"/>
  <c r="J350" i="10"/>
  <c r="A350" i="10"/>
  <c r="J351" i="10"/>
  <c r="A351" i="10"/>
  <c r="AC351" i="10" s="1"/>
  <c r="AD350" i="10" l="1"/>
  <c r="AD351" i="10"/>
  <c r="N307" i="10"/>
  <c r="U446" i="10" l="1"/>
  <c r="V446" i="10" s="1"/>
  <c r="U437" i="10"/>
  <c r="V437" i="10" s="1"/>
  <c r="U429" i="10"/>
  <c r="V429" i="10" s="1"/>
  <c r="U414" i="10"/>
  <c r="V414" i="10" s="1"/>
  <c r="U397" i="10"/>
  <c r="V397" i="10" s="1"/>
  <c r="U402" i="10"/>
  <c r="V402" i="10" s="1"/>
  <c r="U406" i="10"/>
  <c r="V406" i="10" s="1"/>
  <c r="H28" i="1"/>
  <c r="H54" i="1" s="1"/>
  <c r="H78" i="1" s="1"/>
  <c r="H97" i="1" s="1"/>
  <c r="H112" i="1" s="1"/>
  <c r="H129" i="1" s="1"/>
  <c r="H147" i="1" s="1"/>
  <c r="H154" i="1" s="1"/>
  <c r="H171" i="1" s="1"/>
  <c r="H182" i="1" s="1"/>
  <c r="G28" i="1"/>
  <c r="G54" i="1" s="1"/>
  <c r="G78" i="1" s="1"/>
  <c r="G97" i="1" s="1"/>
  <c r="G112" i="1" s="1"/>
  <c r="G129" i="1" s="1"/>
  <c r="G147" i="1" s="1"/>
  <c r="G154" i="1" s="1"/>
  <c r="G171" i="1" s="1"/>
  <c r="G182" i="1" s="1"/>
  <c r="F28" i="1"/>
  <c r="F54" i="1" s="1"/>
  <c r="F78" i="1" s="1"/>
  <c r="F97" i="1" s="1"/>
  <c r="F112" i="1" s="1"/>
  <c r="F129" i="1" s="1"/>
  <c r="F147" i="1" s="1"/>
  <c r="F154" i="1" s="1"/>
  <c r="F171" i="1" s="1"/>
  <c r="F182" i="1" s="1"/>
  <c r="E28" i="1"/>
  <c r="E54" i="1" s="1"/>
  <c r="E78" i="1" s="1"/>
  <c r="E97" i="1" s="1"/>
  <c r="E112" i="1" s="1"/>
  <c r="E129" i="1" s="1"/>
  <c r="E147" i="1" s="1"/>
  <c r="E154" i="1" s="1"/>
  <c r="E171" i="1" s="1"/>
  <c r="E182" i="1" s="1"/>
  <c r="C28" i="1"/>
  <c r="C54" i="1" s="1"/>
  <c r="C78" i="1" s="1"/>
  <c r="C97" i="1" s="1"/>
  <c r="C112" i="1" s="1"/>
  <c r="C129" i="1" s="1"/>
  <c r="C147" i="1" s="1"/>
  <c r="C154" i="1" s="1"/>
  <c r="C171" i="1" s="1"/>
  <c r="C182" i="1" s="1"/>
  <c r="D28" i="1"/>
  <c r="D54" i="1" s="1"/>
  <c r="D78" i="1" s="1"/>
  <c r="D97" i="1" s="1"/>
  <c r="D112" i="1" s="1"/>
  <c r="D129" i="1" s="1"/>
  <c r="D147" i="1" s="1"/>
  <c r="D154" i="1" s="1"/>
  <c r="D171" i="1" s="1"/>
  <c r="D182" i="1" s="1"/>
  <c r="V448" i="10" l="1"/>
  <c r="U448" i="10"/>
  <c r="Q448" i="10"/>
  <c r="V388" i="10"/>
  <c r="V386" i="10"/>
  <c r="V385" i="10"/>
  <c r="V384" i="10"/>
  <c r="V382" i="10"/>
  <c r="V381" i="10"/>
  <c r="V379" i="10"/>
  <c r="V378" i="10"/>
  <c r="V377" i="10"/>
  <c r="V376" i="10"/>
  <c r="V375" i="10"/>
  <c r="U388" i="10"/>
  <c r="U386" i="10"/>
  <c r="U385" i="10"/>
  <c r="U384" i="10"/>
  <c r="U382" i="10"/>
  <c r="U381" i="10"/>
  <c r="U379" i="10"/>
  <c r="U378" i="10"/>
  <c r="U377" i="10"/>
  <c r="U376" i="10"/>
  <c r="U375" i="10"/>
  <c r="Q388" i="10"/>
  <c r="Q386" i="10"/>
  <c r="Q385" i="10"/>
  <c r="Q384" i="10"/>
  <c r="Q382" i="10"/>
  <c r="Q381" i="10"/>
  <c r="Q378" i="10"/>
  <c r="Q379" i="10"/>
  <c r="Q377" i="10"/>
  <c r="Q376" i="10"/>
  <c r="Q375" i="10"/>
  <c r="V179" i="10" l="1"/>
  <c r="U179" i="10"/>
  <c r="Q179" i="10"/>
  <c r="V177" i="10"/>
  <c r="U177" i="10"/>
  <c r="Q177" i="10"/>
  <c r="V172" i="10"/>
  <c r="U172" i="10"/>
  <c r="Q172" i="10"/>
  <c r="V169" i="10"/>
  <c r="U169" i="10"/>
  <c r="Q169" i="10"/>
  <c r="V187" i="10"/>
  <c r="U187" i="10"/>
  <c r="Q187" i="10"/>
  <c r="V165" i="10"/>
  <c r="U165" i="10"/>
  <c r="Q165" i="10"/>
  <c r="V164" i="10"/>
  <c r="U164" i="10"/>
  <c r="Q164" i="10"/>
  <c r="V163" i="10"/>
  <c r="U163" i="10"/>
  <c r="Q163" i="10"/>
  <c r="V149" i="10"/>
  <c r="V153" i="10"/>
  <c r="U153" i="10"/>
  <c r="U149" i="10"/>
  <c r="Q149" i="10"/>
  <c r="Q153" i="10"/>
  <c r="U137" i="10"/>
  <c r="V143" i="10"/>
  <c r="V142" i="10"/>
  <c r="V138" i="10"/>
  <c r="V137" i="10"/>
  <c r="V136" i="10"/>
  <c r="V135" i="10"/>
  <c r="V131" i="10"/>
  <c r="V127" i="10"/>
  <c r="V126" i="10"/>
  <c r="V125" i="10"/>
  <c r="V123" i="10"/>
  <c r="V122" i="10"/>
  <c r="V120" i="10"/>
  <c r="V118" i="10"/>
  <c r="V117" i="10"/>
  <c r="V114" i="10"/>
  <c r="V113" i="10"/>
  <c r="V110" i="10"/>
  <c r="V109" i="10"/>
  <c r="U143" i="10"/>
  <c r="U142" i="10"/>
  <c r="U138" i="10"/>
  <c r="U136" i="10"/>
  <c r="U135" i="10"/>
  <c r="U131" i="10"/>
  <c r="U127" i="10"/>
  <c r="U126" i="10"/>
  <c r="U125" i="10"/>
  <c r="U123" i="10"/>
  <c r="U122" i="10"/>
  <c r="U120" i="10"/>
  <c r="U118" i="10"/>
  <c r="U117" i="10"/>
  <c r="U114" i="10"/>
  <c r="U113" i="10"/>
  <c r="U110" i="10"/>
  <c r="U109" i="10"/>
  <c r="Q143" i="10"/>
  <c r="Q142" i="10"/>
  <c r="Q138" i="10"/>
  <c r="Q137" i="10"/>
  <c r="Q136" i="10"/>
  <c r="Q135" i="10"/>
  <c r="Q131" i="10"/>
  <c r="Q127" i="10"/>
  <c r="Q126" i="10"/>
  <c r="Q125" i="10"/>
  <c r="Q123" i="10"/>
  <c r="Q122" i="10"/>
  <c r="Q120" i="10"/>
  <c r="Q118" i="10"/>
  <c r="Q117" i="10"/>
  <c r="Q114" i="10"/>
  <c r="Q113" i="10"/>
  <c r="Q110" i="10"/>
  <c r="Q109" i="10"/>
  <c r="V509" i="10"/>
  <c r="U509" i="10"/>
  <c r="V98" i="10"/>
  <c r="V97" i="10"/>
  <c r="V96" i="10"/>
  <c r="V94" i="10"/>
  <c r="V92" i="10"/>
  <c r="V91" i="10"/>
  <c r="V90" i="10"/>
  <c r="V89" i="10"/>
  <c r="U98" i="10"/>
  <c r="U97" i="10"/>
  <c r="U96" i="10"/>
  <c r="U94" i="10"/>
  <c r="U92" i="10"/>
  <c r="U91" i="10"/>
  <c r="U90" i="10"/>
  <c r="U89" i="10"/>
  <c r="Q98" i="10"/>
  <c r="Q97" i="10"/>
  <c r="Q96" i="10"/>
  <c r="Q94" i="10"/>
  <c r="Q92" i="10"/>
  <c r="Q91" i="10"/>
  <c r="Q90" i="10"/>
  <c r="Q89" i="10"/>
  <c r="V88" i="10"/>
  <c r="U88" i="10"/>
  <c r="Q88" i="10"/>
  <c r="V87" i="10"/>
  <c r="U87" i="10"/>
  <c r="Q87" i="10"/>
  <c r="R71" i="10"/>
  <c r="R70" i="10"/>
  <c r="W71" i="10"/>
  <c r="W70" i="10"/>
  <c r="W44" i="10"/>
  <c r="W43" i="10"/>
  <c r="V72" i="10"/>
  <c r="U72" i="10"/>
  <c r="Q72" i="10"/>
  <c r="R72" i="10" s="1"/>
  <c r="V85" i="10"/>
  <c r="U85" i="10"/>
  <c r="Q85" i="10"/>
  <c r="V83" i="10"/>
  <c r="U83" i="10"/>
  <c r="Q83" i="10"/>
  <c r="V78" i="10"/>
  <c r="U78" i="10"/>
  <c r="Q78" i="10"/>
  <c r="V73" i="10"/>
  <c r="V74" i="10"/>
  <c r="V75" i="10"/>
  <c r="V77" i="10"/>
  <c r="U77" i="10"/>
  <c r="Q77" i="10"/>
  <c r="U75" i="10"/>
  <c r="Q75" i="10"/>
  <c r="U74" i="10"/>
  <c r="U73" i="10"/>
  <c r="Q74" i="10"/>
  <c r="Q73" i="10"/>
  <c r="W72" i="10" l="1"/>
  <c r="Q68" i="10"/>
  <c r="U68" i="10" s="1"/>
  <c r="V68" i="10" s="1"/>
  <c r="Q69" i="10"/>
  <c r="U69" i="10" s="1"/>
  <c r="V69" i="10" s="1"/>
  <c r="Q64" i="10"/>
  <c r="U64" i="10" s="1"/>
  <c r="V64" i="10" s="1"/>
  <c r="Q59" i="10"/>
  <c r="U59" i="10" s="1"/>
  <c r="V59" i="10" s="1"/>
  <c r="Q54" i="10"/>
  <c r="U54" i="10" s="1"/>
  <c r="V54" i="10" s="1"/>
  <c r="Q49" i="10"/>
  <c r="U49" i="10" s="1"/>
  <c r="V49" i="10" s="1"/>
  <c r="Q21" i="10"/>
  <c r="U21" i="10" s="1"/>
  <c r="V21" i="10" s="1"/>
  <c r="Q63" i="10"/>
  <c r="U63" i="10" s="1"/>
  <c r="V63" i="10" s="1"/>
  <c r="Q58" i="10"/>
  <c r="U58" i="10" s="1"/>
  <c r="V58" i="10" s="1"/>
  <c r="Q53" i="10"/>
  <c r="U53" i="10" s="1"/>
  <c r="V53" i="10" s="1"/>
  <c r="Q48" i="10"/>
  <c r="U48" i="10" s="1"/>
  <c r="V48" i="10" s="1"/>
  <c r="Q20" i="10"/>
  <c r="U20" i="10" s="1"/>
  <c r="V20" i="10" s="1"/>
  <c r="Q65" i="10"/>
  <c r="U65" i="10" s="1"/>
  <c r="V65" i="10" s="1"/>
  <c r="Q60" i="10"/>
  <c r="U60" i="10" s="1"/>
  <c r="V60" i="10" s="1"/>
  <c r="Q55" i="10"/>
  <c r="U55" i="10" s="1"/>
  <c r="V55" i="10" s="1"/>
  <c r="Q50" i="10"/>
  <c r="U50" i="10" s="1"/>
  <c r="V50" i="10" s="1"/>
  <c r="Q45" i="10"/>
  <c r="U45" i="10" s="1"/>
  <c r="V45" i="10" s="1"/>
  <c r="Q17" i="10"/>
  <c r="U17" i="10" s="1"/>
  <c r="V17" i="10" s="1"/>
  <c r="Q15" i="10"/>
  <c r="U15" i="10" s="1"/>
  <c r="V15" i="10" s="1"/>
  <c r="Q14" i="10"/>
  <c r="U14" i="10" s="1"/>
  <c r="V14" i="10" s="1"/>
  <c r="Q11" i="10"/>
  <c r="U11" i="10" s="1"/>
  <c r="V11" i="10" s="1"/>
  <c r="Q10" i="10"/>
  <c r="U10" i="10" s="1"/>
  <c r="V10" i="10" s="1"/>
  <c r="Q9" i="10"/>
  <c r="U9" i="10" s="1"/>
  <c r="V9" i="10" s="1"/>
  <c r="Q6" i="10"/>
  <c r="U6" i="10" s="1"/>
  <c r="V6" i="10" s="1"/>
  <c r="N506" i="10" l="1"/>
  <c r="N302" i="10" l="1"/>
  <c r="M302" i="10"/>
  <c r="L302" i="10"/>
  <c r="K302" i="10"/>
  <c r="J302" i="10"/>
  <c r="A302" i="10"/>
  <c r="N296" i="10"/>
  <c r="M296" i="10"/>
  <c r="L296" i="10"/>
  <c r="K296" i="10"/>
  <c r="J296" i="10"/>
  <c r="A296" i="10"/>
  <c r="AC296" i="10" s="1"/>
  <c r="W291" i="10"/>
  <c r="N291" i="10"/>
  <c r="M291" i="10"/>
  <c r="L291" i="10"/>
  <c r="K291" i="10"/>
  <c r="A291" i="10"/>
  <c r="J291" i="10"/>
  <c r="AD291" i="10" l="1"/>
  <c r="AD302" i="10"/>
  <c r="AD296" i="10"/>
  <c r="W302" i="10"/>
  <c r="W296" i="10"/>
  <c r="R296" i="10"/>
  <c r="R302" i="10" l="1"/>
  <c r="A72" i="10" l="1"/>
  <c r="AC72" i="10" s="1"/>
  <c r="K72" i="10"/>
  <c r="L72" i="10"/>
  <c r="M72" i="10"/>
  <c r="J72" i="10"/>
  <c r="AD72" i="10" l="1"/>
  <c r="C49" i="8"/>
  <c r="C25" i="8" l="1"/>
  <c r="C55" i="8" s="1"/>
  <c r="F187" i="12"/>
  <c r="E187" i="12"/>
  <c r="E183" i="12"/>
  <c r="D183" i="12"/>
  <c r="C183" i="12"/>
  <c r="B183" i="12"/>
  <c r="E172" i="12"/>
  <c r="D172" i="12"/>
  <c r="C172" i="12"/>
  <c r="B172" i="12"/>
  <c r="E155" i="12"/>
  <c r="D155" i="12"/>
  <c r="C155" i="12"/>
  <c r="B155" i="12"/>
  <c r="E148" i="12"/>
  <c r="D148" i="12"/>
  <c r="C148" i="12"/>
  <c r="B148" i="12"/>
  <c r="E130" i="12"/>
  <c r="D130" i="12"/>
  <c r="C130" i="12"/>
  <c r="B130" i="12"/>
  <c r="E113" i="12"/>
  <c r="D113" i="12"/>
  <c r="C113" i="12"/>
  <c r="B113" i="12"/>
  <c r="E98" i="12"/>
  <c r="D98" i="12"/>
  <c r="C98" i="12"/>
  <c r="B98" i="12"/>
  <c r="E79" i="12"/>
  <c r="D79" i="12"/>
  <c r="C79" i="12"/>
  <c r="B79" i="12"/>
  <c r="E55" i="12"/>
  <c r="D55" i="12"/>
  <c r="C55" i="12"/>
  <c r="B55" i="12"/>
  <c r="E29" i="12"/>
  <c r="C29" i="12"/>
  <c r="C61" i="8" l="1"/>
  <c r="C60" i="8"/>
  <c r="C54" i="8"/>
  <c r="C57" i="8" s="1"/>
  <c r="D54" i="8" s="1"/>
  <c r="F185" i="1"/>
  <c r="C42" i="8" l="1"/>
  <c r="A446" i="10" l="1"/>
  <c r="AC446" i="10" s="1"/>
  <c r="AD446" i="10" l="1"/>
  <c r="H189" i="1"/>
  <c r="G189" i="1"/>
  <c r="H186" i="1"/>
  <c r="G186" i="1"/>
  <c r="H184" i="1"/>
  <c r="G184" i="1"/>
  <c r="H118" i="1"/>
  <c r="F118" i="12" s="1"/>
  <c r="G118" i="1"/>
  <c r="E118" i="12" s="1"/>
  <c r="H69" i="1"/>
  <c r="G69" i="1"/>
  <c r="H68" i="1"/>
  <c r="G68" i="1"/>
  <c r="F189" i="1"/>
  <c r="C186" i="12"/>
  <c r="C184" i="12"/>
  <c r="F118" i="1"/>
  <c r="C118" i="12" s="1"/>
  <c r="G164" i="1"/>
  <c r="F69" i="1"/>
  <c r="F68" i="1"/>
  <c r="C20" i="12"/>
  <c r="C22" i="12"/>
  <c r="C68" i="12" l="1"/>
  <c r="C189" i="12"/>
  <c r="F68" i="12"/>
  <c r="E68" i="12"/>
  <c r="E164" i="12"/>
  <c r="E69" i="12"/>
  <c r="E189" i="12"/>
  <c r="F69" i="12"/>
  <c r="F189" i="12"/>
  <c r="E184" i="12"/>
  <c r="E21" i="8"/>
  <c r="E186" i="12"/>
  <c r="E23" i="8"/>
  <c r="F184" i="12"/>
  <c r="F21" i="8"/>
  <c r="F186" i="12"/>
  <c r="F23" i="8"/>
  <c r="F190" i="1"/>
  <c r="C26" i="8"/>
  <c r="C69" i="12"/>
  <c r="D189" i="12" l="1"/>
  <c r="D186" i="12"/>
  <c r="D22" i="12"/>
  <c r="E189" i="1"/>
  <c r="E186" i="1" l="1"/>
  <c r="E41" i="1" l="1"/>
  <c r="E42" i="1"/>
  <c r="D29" i="12" l="1"/>
  <c r="D72" i="12"/>
  <c r="B22" i="12"/>
  <c r="G22" i="12" s="1"/>
  <c r="B29" i="12"/>
  <c r="B72" i="12"/>
  <c r="G72" i="12" s="1"/>
  <c r="B75" i="12"/>
  <c r="B81" i="12"/>
  <c r="B82" i="12"/>
  <c r="B83" i="12"/>
  <c r="B84" i="12"/>
  <c r="B86" i="12"/>
  <c r="B115" i="12"/>
  <c r="B116" i="12"/>
  <c r="B117" i="12"/>
  <c r="B118" i="12"/>
  <c r="B119" i="12"/>
  <c r="B120" i="12"/>
  <c r="B121" i="12"/>
  <c r="B122" i="12"/>
  <c r="D61" i="8" l="1"/>
  <c r="C35" i="8"/>
  <c r="C32" i="8"/>
  <c r="C184" i="1"/>
  <c r="C189" i="1"/>
  <c r="B185" i="12"/>
  <c r="B186" i="12"/>
  <c r="G186" i="12" s="1"/>
  <c r="B187" i="12"/>
  <c r="B188" i="12"/>
  <c r="B189" i="12"/>
  <c r="G189" i="12" s="1"/>
  <c r="C174" i="1"/>
  <c r="C175" i="1"/>
  <c r="B174" i="12"/>
  <c r="B175" i="12"/>
  <c r="C173" i="1"/>
  <c r="C102" i="1"/>
  <c r="C103" i="1"/>
  <c r="C104" i="1"/>
  <c r="C105" i="1"/>
  <c r="C101" i="1"/>
  <c r="C82" i="1"/>
  <c r="C83" i="1"/>
  <c r="C84" i="1"/>
  <c r="C86" i="1"/>
  <c r="C81" i="1"/>
  <c r="C89" i="1"/>
  <c r="C66" i="1"/>
  <c r="C67" i="1"/>
  <c r="C68" i="1"/>
  <c r="C69" i="1"/>
  <c r="C58" i="1"/>
  <c r="C59" i="1"/>
  <c r="C60" i="1"/>
  <c r="C61" i="1"/>
  <c r="C49" i="1"/>
  <c r="C47" i="1"/>
  <c r="C43" i="1"/>
  <c r="C44" i="1"/>
  <c r="C45" i="1"/>
  <c r="C31" i="1"/>
  <c r="C32" i="1"/>
  <c r="C33" i="1"/>
  <c r="C34" i="1"/>
  <c r="C23" i="1"/>
  <c r="C18" i="1"/>
  <c r="C19" i="1"/>
  <c r="C7" i="1"/>
  <c r="C8" i="1"/>
  <c r="C9" i="1"/>
  <c r="C10" i="1"/>
  <c r="C11" i="1"/>
  <c r="C12" i="1"/>
  <c r="C13" i="1"/>
  <c r="B184" i="12"/>
  <c r="B176" i="12"/>
  <c r="B164" i="12"/>
  <c r="B161" i="12"/>
  <c r="B160" i="12"/>
  <c r="B159" i="12"/>
  <c r="B158" i="12"/>
  <c r="B157" i="12"/>
  <c r="B142" i="12"/>
  <c r="B140" i="12"/>
  <c r="B139" i="12"/>
  <c r="B138" i="12"/>
  <c r="B137" i="12"/>
  <c r="B136" i="12"/>
  <c r="B135" i="12"/>
  <c r="B134" i="12"/>
  <c r="B133" i="12"/>
  <c r="B132" i="12"/>
  <c r="B124" i="12"/>
  <c r="B107" i="12"/>
  <c r="B105" i="12"/>
  <c r="B104" i="12"/>
  <c r="B103" i="12"/>
  <c r="B102" i="12"/>
  <c r="B101" i="12"/>
  <c r="B92" i="12"/>
  <c r="B89" i="12"/>
  <c r="B73" i="12"/>
  <c r="B71" i="12"/>
  <c r="B67" i="12"/>
  <c r="B66" i="12"/>
  <c r="B63" i="12"/>
  <c r="B61" i="12"/>
  <c r="B60" i="12"/>
  <c r="B59" i="12"/>
  <c r="B58" i="12"/>
  <c r="B49" i="12"/>
  <c r="B47" i="12"/>
  <c r="B45" i="12"/>
  <c r="B44" i="12"/>
  <c r="B43" i="12"/>
  <c r="B39" i="12"/>
  <c r="B36" i="12"/>
  <c r="B34" i="12"/>
  <c r="B33" i="12"/>
  <c r="B32" i="12"/>
  <c r="B31" i="12"/>
  <c r="B23" i="12"/>
  <c r="B21" i="12"/>
  <c r="B19" i="12"/>
  <c r="B18" i="12"/>
  <c r="B8" i="12"/>
  <c r="B9" i="12"/>
  <c r="B10" i="12"/>
  <c r="B11" i="12"/>
  <c r="B12" i="12"/>
  <c r="B13" i="12"/>
  <c r="B7" i="12"/>
  <c r="B15" i="12" s="1"/>
  <c r="B149" i="12" l="1"/>
  <c r="B173" i="12"/>
  <c r="B166" i="12"/>
  <c r="C92" i="1"/>
  <c r="L165" i="1" l="1"/>
  <c r="D60" i="8" l="1"/>
  <c r="K29" i="10"/>
  <c r="L29" i="10"/>
  <c r="M29" i="10"/>
  <c r="N29" i="10"/>
  <c r="O29" i="10"/>
  <c r="J29" i="10"/>
  <c r="A29" i="10"/>
  <c r="J37" i="10"/>
  <c r="K37" i="10"/>
  <c r="L37" i="10"/>
  <c r="M37" i="10"/>
  <c r="A37" i="10"/>
  <c r="AD37" i="10" l="1"/>
  <c r="AD29" i="10"/>
  <c r="A5" i="10"/>
  <c r="A6" i="10"/>
  <c r="AC6" i="10" s="1"/>
  <c r="A7" i="10"/>
  <c r="A8" i="10"/>
  <c r="AC8" i="10" s="1"/>
  <c r="A9" i="10"/>
  <c r="AC9" i="10" s="1"/>
  <c r="A10" i="10"/>
  <c r="AC10" i="10" s="1"/>
  <c r="A11" i="10"/>
  <c r="AC11" i="10" s="1"/>
  <c r="A12" i="10"/>
  <c r="A13" i="10"/>
  <c r="AC13" i="10" s="1"/>
  <c r="A14" i="10"/>
  <c r="AC14" i="10" s="1"/>
  <c r="A15" i="10"/>
  <c r="AC15" i="10" s="1"/>
  <c r="A16" i="10"/>
  <c r="A17" i="10"/>
  <c r="AC17" i="10" s="1"/>
  <c r="A18" i="10"/>
  <c r="A19" i="10"/>
  <c r="A20" i="10"/>
  <c r="AC20" i="10" s="1"/>
  <c r="A21" i="10"/>
  <c r="AC21" i="10" s="1"/>
  <c r="A22" i="10"/>
  <c r="AC22" i="10" s="1"/>
  <c r="A23" i="10"/>
  <c r="A24" i="10"/>
  <c r="A25" i="10"/>
  <c r="AC25" i="10" s="1"/>
  <c r="A26" i="10"/>
  <c r="A27" i="10"/>
  <c r="A28" i="10"/>
  <c r="AC28" i="10" s="1"/>
  <c r="A30" i="10"/>
  <c r="AC30" i="10" s="1"/>
  <c r="A31" i="10"/>
  <c r="A32" i="10"/>
  <c r="AC32" i="10" s="1"/>
  <c r="A33" i="10"/>
  <c r="A34" i="10"/>
  <c r="AC34" i="10" s="1"/>
  <c r="A35" i="10"/>
  <c r="A39" i="10"/>
  <c r="AC39" i="10" s="1"/>
  <c r="A40" i="10"/>
  <c r="A41" i="10"/>
  <c r="A42" i="10"/>
  <c r="AC42" i="10" s="1"/>
  <c r="A43" i="10"/>
  <c r="AC43" i="10" s="1"/>
  <c r="A44" i="10"/>
  <c r="A45" i="10"/>
  <c r="AC45" i="10" s="1"/>
  <c r="A46" i="10"/>
  <c r="A47" i="10"/>
  <c r="AC47" i="10" s="1"/>
  <c r="A48" i="10"/>
  <c r="AC48" i="10" s="1"/>
  <c r="A49" i="10"/>
  <c r="AC49" i="10" s="1"/>
  <c r="A50" i="10"/>
  <c r="AC50" i="10" s="1"/>
  <c r="A51" i="10"/>
  <c r="A52" i="10"/>
  <c r="AC52" i="10" s="1"/>
  <c r="A53" i="10"/>
  <c r="AC53" i="10" s="1"/>
  <c r="A54" i="10"/>
  <c r="AC54" i="10" s="1"/>
  <c r="A55" i="10"/>
  <c r="AC55" i="10" s="1"/>
  <c r="A56" i="10"/>
  <c r="A57" i="10"/>
  <c r="AC57" i="10" s="1"/>
  <c r="A58" i="10"/>
  <c r="AC58" i="10" s="1"/>
  <c r="A59" i="10"/>
  <c r="AC59" i="10" s="1"/>
  <c r="A60" i="10"/>
  <c r="AC60" i="10" s="1"/>
  <c r="A61" i="10"/>
  <c r="A62" i="10"/>
  <c r="AC62" i="10" s="1"/>
  <c r="A63" i="10"/>
  <c r="AC63" i="10" s="1"/>
  <c r="A64" i="10"/>
  <c r="AC64" i="10" s="1"/>
  <c r="A65" i="10"/>
  <c r="AC65" i="10" s="1"/>
  <c r="A66" i="10"/>
  <c r="A67" i="10"/>
  <c r="A68" i="10"/>
  <c r="AC68" i="10" s="1"/>
  <c r="A69" i="10"/>
  <c r="AC69" i="10" s="1"/>
  <c r="A70" i="10"/>
  <c r="A71" i="10"/>
  <c r="A73" i="10"/>
  <c r="A74" i="10"/>
  <c r="AC74" i="10" s="1"/>
  <c r="A75" i="10"/>
  <c r="AC75" i="10" s="1"/>
  <c r="A76" i="10"/>
  <c r="AC76" i="10" s="1"/>
  <c r="A77" i="10"/>
  <c r="AC77" i="10" s="1"/>
  <c r="A78" i="10"/>
  <c r="AC78" i="10" s="1"/>
  <c r="A79" i="10"/>
  <c r="A80" i="10"/>
  <c r="A81" i="10"/>
  <c r="A82" i="10"/>
  <c r="A83" i="10"/>
  <c r="AC83" i="10" s="1"/>
  <c r="A84" i="10"/>
  <c r="A85" i="10"/>
  <c r="AC85" i="10" s="1"/>
  <c r="A87" i="10"/>
  <c r="AC87" i="10" s="1"/>
  <c r="A88" i="10"/>
  <c r="AC88" i="10" s="1"/>
  <c r="A89" i="10"/>
  <c r="AC89" i="10" s="1"/>
  <c r="A90" i="10"/>
  <c r="AC90" i="10" s="1"/>
  <c r="A91" i="10"/>
  <c r="AC91" i="10" s="1"/>
  <c r="A92" i="10"/>
  <c r="AC92" i="10" s="1"/>
  <c r="A93" i="10"/>
  <c r="A94" i="10"/>
  <c r="AC94" i="10" s="1"/>
  <c r="A95" i="10"/>
  <c r="A96" i="10"/>
  <c r="AC96" i="10" s="1"/>
  <c r="A97" i="10"/>
  <c r="AC97" i="10" s="1"/>
  <c r="A98" i="10"/>
  <c r="AC98" i="10" s="1"/>
  <c r="A99" i="10"/>
  <c r="A100" i="10"/>
  <c r="A101" i="10"/>
  <c r="A102" i="10"/>
  <c r="A103" i="10"/>
  <c r="A104" i="10"/>
  <c r="A105" i="10"/>
  <c r="AC105" i="10" s="1"/>
  <c r="A106" i="10"/>
  <c r="A107" i="10"/>
  <c r="A108" i="10"/>
  <c r="A109" i="10"/>
  <c r="AC109" i="10" s="1"/>
  <c r="A110" i="10"/>
  <c r="AC110" i="10" s="1"/>
  <c r="A111" i="10"/>
  <c r="A112" i="10"/>
  <c r="A113" i="10"/>
  <c r="AC113" i="10" s="1"/>
  <c r="A114" i="10"/>
  <c r="AC114" i="10" s="1"/>
  <c r="A115" i="10"/>
  <c r="A116" i="10"/>
  <c r="A117" i="10"/>
  <c r="AC117" i="10" s="1"/>
  <c r="A118" i="10"/>
  <c r="AC118" i="10" s="1"/>
  <c r="A119" i="10"/>
  <c r="A120" i="10"/>
  <c r="AC120" i="10" s="1"/>
  <c r="A121" i="10"/>
  <c r="A122" i="10"/>
  <c r="AC122" i="10" s="1"/>
  <c r="A123" i="10"/>
  <c r="AC123" i="10" s="1"/>
  <c r="A124" i="10"/>
  <c r="A125" i="10"/>
  <c r="AC125" i="10" s="1"/>
  <c r="A126" i="10"/>
  <c r="AC126" i="10" s="1"/>
  <c r="A127" i="10"/>
  <c r="AC127" i="10" s="1"/>
  <c r="A128" i="10"/>
  <c r="A129" i="10"/>
  <c r="A130" i="10"/>
  <c r="A131" i="10"/>
  <c r="AC131" i="10" s="1"/>
  <c r="A132" i="10"/>
  <c r="A133" i="10"/>
  <c r="A134" i="10"/>
  <c r="A135" i="10"/>
  <c r="AC135" i="10" s="1"/>
  <c r="A136" i="10"/>
  <c r="AC136" i="10" s="1"/>
  <c r="A137" i="10"/>
  <c r="AC137" i="10" s="1"/>
  <c r="A138" i="10"/>
  <c r="AC138" i="10" s="1"/>
  <c r="A139" i="10"/>
  <c r="A140" i="10"/>
  <c r="A141" i="10"/>
  <c r="A142" i="10"/>
  <c r="AC142" i="10" s="1"/>
  <c r="A143" i="10"/>
  <c r="AC143" i="10" s="1"/>
  <c r="A144" i="10"/>
  <c r="A145" i="10"/>
  <c r="A146" i="10"/>
  <c r="A148" i="10"/>
  <c r="A149" i="10"/>
  <c r="AC149" i="10" s="1"/>
  <c r="A150" i="10"/>
  <c r="A151" i="10"/>
  <c r="A152" i="10"/>
  <c r="A153" i="10"/>
  <c r="AC153" i="10" s="1"/>
  <c r="A154" i="10"/>
  <c r="A155" i="10"/>
  <c r="A156" i="10"/>
  <c r="A157" i="10"/>
  <c r="A158" i="10"/>
  <c r="A159" i="10"/>
  <c r="A160" i="10"/>
  <c r="A161" i="10"/>
  <c r="A162" i="10"/>
  <c r="A163" i="10"/>
  <c r="AC163" i="10" s="1"/>
  <c r="A164" i="10"/>
  <c r="AC164" i="10" s="1"/>
  <c r="A165" i="10"/>
  <c r="AC165" i="10" s="1"/>
  <c r="A166" i="10"/>
  <c r="A167" i="10"/>
  <c r="A168" i="10"/>
  <c r="A169" i="10"/>
  <c r="AC169" i="10" s="1"/>
  <c r="A170" i="10"/>
  <c r="A171" i="10"/>
  <c r="A172" i="10"/>
  <c r="AC172" i="10" s="1"/>
  <c r="A173" i="10"/>
  <c r="A174" i="10"/>
  <c r="A175" i="10"/>
  <c r="A176" i="10"/>
  <c r="A177" i="10"/>
  <c r="AC177" i="10" s="1"/>
  <c r="A178" i="10"/>
  <c r="A179" i="10"/>
  <c r="AC179" i="10" s="1"/>
  <c r="A180" i="10"/>
  <c r="A181" i="10"/>
  <c r="A182" i="10"/>
  <c r="A183" i="10"/>
  <c r="A184" i="10"/>
  <c r="A185" i="10"/>
  <c r="AC185" i="10" s="1"/>
  <c r="A186" i="10"/>
  <c r="A187" i="10"/>
  <c r="AC187" i="10" s="1"/>
  <c r="A188" i="10"/>
  <c r="A189" i="10"/>
  <c r="A190" i="10"/>
  <c r="A191" i="10"/>
  <c r="A192" i="10"/>
  <c r="A193" i="10"/>
  <c r="A194" i="10"/>
  <c r="AC194" i="10" s="1"/>
  <c r="A195" i="10"/>
  <c r="A196" i="10"/>
  <c r="A197" i="10"/>
  <c r="A198" i="10"/>
  <c r="AC198" i="10" s="1"/>
  <c r="A199" i="10"/>
  <c r="AC199" i="10" s="1"/>
  <c r="A200" i="10"/>
  <c r="AC200" i="10" s="1"/>
  <c r="A201" i="10"/>
  <c r="AC201" i="10" s="1"/>
  <c r="A202" i="10"/>
  <c r="A203" i="10"/>
  <c r="AC203" i="10" s="1"/>
  <c r="A204" i="10"/>
  <c r="A205" i="10"/>
  <c r="AC205" i="10" s="1"/>
  <c r="A206" i="10"/>
  <c r="AC206" i="10" s="1"/>
  <c r="A207" i="10"/>
  <c r="AC207" i="10" s="1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C221" i="10" s="1"/>
  <c r="A222" i="10"/>
  <c r="A223" i="10"/>
  <c r="A224" i="10"/>
  <c r="A225" i="10"/>
  <c r="A226" i="10"/>
  <c r="AC226" i="10" s="1"/>
  <c r="A227" i="10"/>
  <c r="A228" i="10"/>
  <c r="AC228" i="10" s="1"/>
  <c r="A229" i="10"/>
  <c r="AC229" i="10" s="1"/>
  <c r="A230" i="10"/>
  <c r="AC230" i="10" s="1"/>
  <c r="A231" i="10"/>
  <c r="AC231" i="10" s="1"/>
  <c r="A232" i="10"/>
  <c r="AC232" i="10" s="1"/>
  <c r="A233" i="10"/>
  <c r="AC233" i="10" s="1"/>
  <c r="A234" i="10"/>
  <c r="AC234" i="10" s="1"/>
  <c r="A235" i="10"/>
  <c r="AC235" i="10" s="1"/>
  <c r="A236" i="10"/>
  <c r="AC236" i="10" s="1"/>
  <c r="A237" i="10"/>
  <c r="AC237" i="10" s="1"/>
  <c r="A238" i="10"/>
  <c r="AC238" i="10" s="1"/>
  <c r="A239" i="10"/>
  <c r="A240" i="10"/>
  <c r="AC240" i="10" s="1"/>
  <c r="A241" i="10"/>
  <c r="AC241" i="10" s="1"/>
  <c r="A242" i="10"/>
  <c r="AC242" i="10" s="1"/>
  <c r="A243" i="10"/>
  <c r="A244" i="10"/>
  <c r="A245" i="10"/>
  <c r="AC245" i="10" s="1"/>
  <c r="A246" i="10"/>
  <c r="AC246" i="10" s="1"/>
  <c r="A247" i="10"/>
  <c r="A248" i="10"/>
  <c r="A249" i="10"/>
  <c r="A250" i="10"/>
  <c r="AC250" i="10" s="1"/>
  <c r="A251" i="10"/>
  <c r="A252" i="10"/>
  <c r="A253" i="10"/>
  <c r="AC253" i="10" s="1"/>
  <c r="A254" i="10"/>
  <c r="A255" i="10"/>
  <c r="A256" i="10"/>
  <c r="A257" i="10"/>
  <c r="A258" i="10"/>
  <c r="A259" i="10"/>
  <c r="AC259" i="10" s="1"/>
  <c r="A260" i="10"/>
  <c r="AC260" i="10" s="1"/>
  <c r="A261" i="10"/>
  <c r="A262" i="10"/>
  <c r="A263" i="10"/>
  <c r="AC263" i="10" s="1"/>
  <c r="A264" i="10"/>
  <c r="AC264" i="10" s="1"/>
  <c r="A265" i="10"/>
  <c r="A266" i="10"/>
  <c r="A267" i="10"/>
  <c r="AC267" i="10" s="1"/>
  <c r="A268" i="10"/>
  <c r="AC268" i="10" s="1"/>
  <c r="A269" i="10"/>
  <c r="A270" i="10"/>
  <c r="A271" i="10"/>
  <c r="AC271" i="10" s="1"/>
  <c r="A272" i="10"/>
  <c r="A273" i="10"/>
  <c r="A274" i="10"/>
  <c r="A275" i="10"/>
  <c r="A276" i="10"/>
  <c r="AC276" i="10" s="1"/>
  <c r="A277" i="10"/>
  <c r="A278" i="10"/>
  <c r="A279" i="10"/>
  <c r="A280" i="10"/>
  <c r="A281" i="10"/>
  <c r="A282" i="10"/>
  <c r="AC282" i="10" s="1"/>
  <c r="A283" i="10"/>
  <c r="A284" i="10"/>
  <c r="AC284" i="10" s="1"/>
  <c r="A285" i="10"/>
  <c r="A286" i="10"/>
  <c r="A287" i="10"/>
  <c r="A288" i="10"/>
  <c r="A289" i="10"/>
  <c r="A290" i="10"/>
  <c r="AC290" i="10" s="1"/>
  <c r="A292" i="10"/>
  <c r="AC292" i="10" s="1"/>
  <c r="A293" i="10"/>
  <c r="AC293" i="10" s="1"/>
  <c r="A294" i="10"/>
  <c r="A295" i="10"/>
  <c r="AC295" i="10" s="1"/>
  <c r="A297" i="10"/>
  <c r="AC297" i="10" s="1"/>
  <c r="A298" i="10"/>
  <c r="AC298" i="10" s="1"/>
  <c r="A299" i="10"/>
  <c r="AC299" i="10" s="1"/>
  <c r="A300" i="10"/>
  <c r="AC300" i="10" s="1"/>
  <c r="A301" i="10"/>
  <c r="AC301" i="10" s="1"/>
  <c r="A303" i="10"/>
  <c r="A306" i="10"/>
  <c r="AC306" i="10" s="1"/>
  <c r="A307" i="10"/>
  <c r="AC307" i="10" s="1"/>
  <c r="A308" i="10"/>
  <c r="AC308" i="10" s="1"/>
  <c r="A309" i="10"/>
  <c r="AC309" i="10" s="1"/>
  <c r="A310" i="10"/>
  <c r="A311" i="10"/>
  <c r="A312" i="10"/>
  <c r="AC312" i="10" s="1"/>
  <c r="A313" i="10"/>
  <c r="AC313" i="10" s="1"/>
  <c r="A314" i="10"/>
  <c r="AC314" i="10" s="1"/>
  <c r="A315" i="10"/>
  <c r="AC315" i="10" s="1"/>
  <c r="A316" i="10"/>
  <c r="AC316" i="10" s="1"/>
  <c r="A317" i="10"/>
  <c r="A318" i="10"/>
  <c r="AC318" i="10" s="1"/>
  <c r="A319" i="10"/>
  <c r="AC319" i="10" s="1"/>
  <c r="A320" i="10"/>
  <c r="AC320" i="10" s="1"/>
  <c r="A321" i="10"/>
  <c r="AC321" i="10" s="1"/>
  <c r="A322" i="10"/>
  <c r="AC322" i="10" s="1"/>
  <c r="A323" i="10"/>
  <c r="A324" i="10"/>
  <c r="A325" i="10"/>
  <c r="AC325" i="10" s="1"/>
  <c r="A326" i="10"/>
  <c r="AC326" i="10" s="1"/>
  <c r="A327" i="10"/>
  <c r="A328" i="10"/>
  <c r="AC328" i="10" s="1"/>
  <c r="A329" i="10"/>
  <c r="AC329" i="10" s="1"/>
  <c r="A330" i="10"/>
  <c r="A331" i="10"/>
  <c r="AC331" i="10" s="1"/>
  <c r="A332" i="10"/>
  <c r="AC332" i="10" s="1"/>
  <c r="A333" i="10"/>
  <c r="A334" i="10"/>
  <c r="A335" i="10"/>
  <c r="AC335" i="10" s="1"/>
  <c r="A336" i="10"/>
  <c r="A337" i="10"/>
  <c r="AC337" i="10" s="1"/>
  <c r="A338" i="10"/>
  <c r="AC338" i="10" s="1"/>
  <c r="A339" i="10"/>
  <c r="AC339" i="10" s="1"/>
  <c r="A340" i="10"/>
  <c r="AC340" i="10" s="1"/>
  <c r="A341" i="10"/>
  <c r="AC341" i="10" s="1"/>
  <c r="A342" i="10"/>
  <c r="AC342" i="10" s="1"/>
  <c r="A343" i="10"/>
  <c r="AC343" i="10" s="1"/>
  <c r="A344" i="10"/>
  <c r="AC344" i="10" s="1"/>
  <c r="A345" i="10"/>
  <c r="AC345" i="10" s="1"/>
  <c r="A346" i="10"/>
  <c r="AC346" i="10" s="1"/>
  <c r="A347" i="10"/>
  <c r="AC347" i="10" s="1"/>
  <c r="A348" i="10"/>
  <c r="AC348" i="10" s="1"/>
  <c r="A349" i="10"/>
  <c r="AC349" i="10" s="1"/>
  <c r="A352" i="10"/>
  <c r="A353" i="10"/>
  <c r="A354" i="10"/>
  <c r="A355" i="10"/>
  <c r="A356" i="10"/>
  <c r="AC356" i="10" s="1"/>
  <c r="A357" i="10"/>
  <c r="AC357" i="10" s="1"/>
  <c r="A358" i="10"/>
  <c r="A359" i="10"/>
  <c r="A360" i="10"/>
  <c r="A361" i="10"/>
  <c r="A362" i="10"/>
  <c r="AC362" i="10" s="1"/>
  <c r="A363" i="10"/>
  <c r="AC363" i="10" s="1"/>
  <c r="A364" i="10"/>
  <c r="AC364" i="10" s="1"/>
  <c r="A365" i="10"/>
  <c r="AC365" i="10" s="1"/>
  <c r="A366" i="10"/>
  <c r="A367" i="10"/>
  <c r="AC367" i="10" s="1"/>
  <c r="A368" i="10"/>
  <c r="AC368" i="10" s="1"/>
  <c r="A369" i="10"/>
  <c r="AC369" i="10" s="1"/>
  <c r="A370" i="10"/>
  <c r="AC370" i="10" s="1"/>
  <c r="A371" i="10"/>
  <c r="AC371" i="10" s="1"/>
  <c r="A372" i="10"/>
  <c r="A373" i="10"/>
  <c r="AC373" i="10" s="1"/>
  <c r="A374" i="10"/>
  <c r="A375" i="10"/>
  <c r="AC375" i="10" s="1"/>
  <c r="A376" i="10"/>
  <c r="AC376" i="10" s="1"/>
  <c r="A377" i="10"/>
  <c r="AC377" i="10" s="1"/>
  <c r="A378" i="10"/>
  <c r="AC378" i="10" s="1"/>
  <c r="A379" i="10"/>
  <c r="AC379" i="10" s="1"/>
  <c r="A380" i="10"/>
  <c r="AC380" i="10" s="1"/>
  <c r="A381" i="10"/>
  <c r="AC381" i="10" s="1"/>
  <c r="A382" i="10"/>
  <c r="AC382" i="10" s="1"/>
  <c r="A383" i="10"/>
  <c r="A384" i="10"/>
  <c r="AC384" i="10" s="1"/>
  <c r="A385" i="10"/>
  <c r="A386" i="10"/>
  <c r="AC386" i="10" s="1"/>
  <c r="A387" i="10"/>
  <c r="A388" i="10"/>
  <c r="AC388" i="10" s="1"/>
  <c r="A389" i="10"/>
  <c r="A390" i="10"/>
  <c r="A391" i="10"/>
  <c r="A392" i="10"/>
  <c r="AC392" i="10" s="1"/>
  <c r="A393" i="10"/>
  <c r="A394" i="10"/>
  <c r="AC394" i="10" s="1"/>
  <c r="A395" i="10"/>
  <c r="AC395" i="10" s="1"/>
  <c r="A396" i="10"/>
  <c r="A397" i="10"/>
  <c r="AC397" i="10" s="1"/>
  <c r="A398" i="10"/>
  <c r="AC398" i="10" s="1"/>
  <c r="A399" i="10"/>
  <c r="AC399" i="10" s="1"/>
  <c r="A400" i="10"/>
  <c r="AC400" i="10" s="1"/>
  <c r="A401" i="10"/>
  <c r="A402" i="10"/>
  <c r="AC402" i="10" s="1"/>
  <c r="A403" i="10"/>
  <c r="AC403" i="10" s="1"/>
  <c r="A404" i="10"/>
  <c r="A406" i="10"/>
  <c r="AC406" i="10" s="1"/>
  <c r="A407" i="10"/>
  <c r="AC407" i="10" s="1"/>
  <c r="A408" i="10"/>
  <c r="AC408" i="10" s="1"/>
  <c r="A409" i="10"/>
  <c r="AC409" i="10" s="1"/>
  <c r="A410" i="10"/>
  <c r="A411" i="10"/>
  <c r="A412" i="10"/>
  <c r="A413" i="10"/>
  <c r="A414" i="10"/>
  <c r="AC414" i="10" s="1"/>
  <c r="A415" i="10"/>
  <c r="AC415" i="10" s="1"/>
  <c r="A416" i="10"/>
  <c r="AC416" i="10" s="1"/>
  <c r="A417" i="10"/>
  <c r="AC417" i="10" s="1"/>
  <c r="A418" i="10"/>
  <c r="AC418" i="10" s="1"/>
  <c r="A419" i="10"/>
  <c r="AC419" i="10" s="1"/>
  <c r="A420" i="10"/>
  <c r="A421" i="10"/>
  <c r="A422" i="10"/>
  <c r="A423" i="10"/>
  <c r="AC423" i="10" s="1"/>
  <c r="A424" i="10"/>
  <c r="A425" i="10"/>
  <c r="A426" i="10"/>
  <c r="A427" i="10"/>
  <c r="AC427" i="10" s="1"/>
  <c r="A428" i="10"/>
  <c r="AC428" i="10" s="1"/>
  <c r="A429" i="10"/>
  <c r="AC429" i="10" s="1"/>
  <c r="A430" i="10"/>
  <c r="AC430" i="10" s="1"/>
  <c r="A431" i="10"/>
  <c r="AC431" i="10" s="1"/>
  <c r="A432" i="10"/>
  <c r="AC432" i="10" s="1"/>
  <c r="A433" i="10"/>
  <c r="A434" i="10"/>
  <c r="A435" i="10"/>
  <c r="AC435" i="10" s="1"/>
  <c r="A436" i="10"/>
  <c r="A437" i="10"/>
  <c r="AC437" i="10" s="1"/>
  <c r="A438" i="10"/>
  <c r="AC438" i="10" s="1"/>
  <c r="A439" i="10"/>
  <c r="AC439" i="10" s="1"/>
  <c r="A440" i="10"/>
  <c r="AC440" i="10" s="1"/>
  <c r="A441" i="10"/>
  <c r="AC441" i="10" s="1"/>
  <c r="A442" i="10"/>
  <c r="A443" i="10"/>
  <c r="A444" i="10"/>
  <c r="AC444" i="10" s="1"/>
  <c r="A445" i="10"/>
  <c r="AC445" i="10" s="1"/>
  <c r="A447" i="10"/>
  <c r="AC447" i="10" s="1"/>
  <c r="A448" i="10"/>
  <c r="AC448" i="10" s="1"/>
  <c r="A449" i="10"/>
  <c r="A450" i="10"/>
  <c r="A451" i="10"/>
  <c r="A452" i="10"/>
  <c r="A453" i="10"/>
  <c r="A454" i="10"/>
  <c r="AC454" i="10" s="1"/>
  <c r="A455" i="10"/>
  <c r="AC455" i="10" s="1"/>
  <c r="A456" i="10"/>
  <c r="AC456" i="10" s="1"/>
  <c r="A457" i="10"/>
  <c r="A458" i="10"/>
  <c r="AC458" i="10" s="1"/>
  <c r="A459" i="10"/>
  <c r="A460" i="10"/>
  <c r="A461" i="10"/>
  <c r="A462" i="10"/>
  <c r="A463" i="10"/>
  <c r="A464" i="10"/>
  <c r="AC464" i="10" s="1"/>
  <c r="A465" i="10"/>
  <c r="A466" i="10"/>
  <c r="AC466" i="10" s="1"/>
  <c r="A467" i="10"/>
  <c r="A468" i="10"/>
  <c r="A469" i="10"/>
  <c r="A470" i="10"/>
  <c r="A471" i="10"/>
  <c r="AC471" i="10" s="1"/>
  <c r="A472" i="10"/>
  <c r="A473" i="10"/>
  <c r="A474" i="10"/>
  <c r="AC474" i="10" s="1"/>
  <c r="A475" i="10"/>
  <c r="A476" i="10"/>
  <c r="A477" i="10"/>
  <c r="AC477" i="10" s="1"/>
  <c r="A478" i="10"/>
  <c r="AC478" i="10" s="1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7" i="10"/>
  <c r="A498" i="10"/>
  <c r="Q498" i="10" s="1"/>
  <c r="A499" i="10"/>
  <c r="Q499" i="10" s="1"/>
  <c r="A500" i="10"/>
  <c r="Q500" i="10" s="1"/>
  <c r="A501" i="10"/>
  <c r="Q501" i="10" s="1"/>
  <c r="A502" i="10"/>
  <c r="A503" i="10"/>
  <c r="Q503" i="10" s="1"/>
  <c r="A4" i="10"/>
  <c r="J4" i="10"/>
  <c r="K4" i="10"/>
  <c r="L4" i="10"/>
  <c r="M4" i="10"/>
  <c r="AD476" i="10" l="1"/>
  <c r="AD475" i="10"/>
  <c r="AD473" i="10"/>
  <c r="AD472" i="10"/>
  <c r="AD470" i="10"/>
  <c r="AD469" i="10"/>
  <c r="AD468" i="10"/>
  <c r="AD467" i="10"/>
  <c r="AD465" i="10"/>
  <c r="AD463" i="10"/>
  <c r="AD462" i="10"/>
  <c r="AD461" i="10"/>
  <c r="AD460" i="10"/>
  <c r="AD459" i="10"/>
  <c r="AD453" i="10"/>
  <c r="AD451" i="10"/>
  <c r="AD450" i="10"/>
  <c r="AD449" i="10"/>
  <c r="AD443" i="10"/>
  <c r="AD442" i="10"/>
  <c r="AD436" i="10"/>
  <c r="AD434" i="10"/>
  <c r="AD433" i="10"/>
  <c r="AD426" i="10"/>
  <c r="AD425" i="10"/>
  <c r="AD424" i="10"/>
  <c r="AD422" i="10"/>
  <c r="AD421" i="10"/>
  <c r="AD420" i="10"/>
  <c r="AD413" i="10"/>
  <c r="AD412" i="10"/>
  <c r="AD411" i="10"/>
  <c r="AD410" i="10"/>
  <c r="AD406" i="10"/>
  <c r="AD404" i="10"/>
  <c r="AD401" i="10"/>
  <c r="AD396" i="10"/>
  <c r="AD393" i="10"/>
  <c r="AD391" i="10"/>
  <c r="AD390" i="10"/>
  <c r="AD389" i="10"/>
  <c r="AD387" i="10"/>
  <c r="AD383" i="10"/>
  <c r="AD372" i="10"/>
  <c r="AD361" i="10"/>
  <c r="AD360" i="10"/>
  <c r="AD359" i="10"/>
  <c r="AD358" i="10"/>
  <c r="AD355" i="10"/>
  <c r="AD354" i="10"/>
  <c r="AD353" i="10"/>
  <c r="AD352" i="10"/>
  <c r="AD344" i="10"/>
  <c r="AD337" i="10"/>
  <c r="AD336" i="10"/>
  <c r="AD334" i="10"/>
  <c r="AD333" i="10"/>
  <c r="AD330" i="10"/>
  <c r="AD327" i="10"/>
  <c r="AD324" i="10"/>
  <c r="AD323" i="10"/>
  <c r="AD317" i="10"/>
  <c r="AD311" i="10"/>
  <c r="AD310" i="10"/>
  <c r="AD307" i="10"/>
  <c r="AD303" i="10"/>
  <c r="AD294" i="10"/>
  <c r="AD289" i="10"/>
  <c r="AD283" i="10"/>
  <c r="AD281" i="10"/>
  <c r="AD280" i="10"/>
  <c r="AD279" i="10"/>
  <c r="AD278" i="10"/>
  <c r="AD277" i="10"/>
  <c r="AD275" i="10"/>
  <c r="AD274" i="10"/>
  <c r="AD273" i="10"/>
  <c r="AD272" i="10"/>
  <c r="AD271" i="10"/>
  <c r="AD270" i="10"/>
  <c r="AD269" i="10"/>
  <c r="AD266" i="10"/>
  <c r="AD265" i="10"/>
  <c r="AD262" i="10"/>
  <c r="AD261" i="10"/>
  <c r="AD258" i="10"/>
  <c r="AD257" i="10"/>
  <c r="AD256" i="10"/>
  <c r="AD255" i="10"/>
  <c r="AD254" i="10"/>
  <c r="AD252" i="10"/>
  <c r="AD251" i="10"/>
  <c r="AD249" i="10"/>
  <c r="AD248" i="10"/>
  <c r="AD247" i="10"/>
  <c r="AD244" i="10"/>
  <c r="AD243" i="10"/>
  <c r="AD239" i="10"/>
  <c r="AD235" i="10"/>
  <c r="AD227" i="10"/>
  <c r="AD225" i="10"/>
  <c r="AD224" i="10"/>
  <c r="AD223" i="10"/>
  <c r="AD222" i="10"/>
  <c r="AD220" i="10"/>
  <c r="AD219" i="10"/>
  <c r="AD218" i="10"/>
  <c r="AD217" i="10"/>
  <c r="AD216" i="10"/>
  <c r="AD215" i="10"/>
  <c r="AD214" i="10"/>
  <c r="AD213" i="10"/>
  <c r="AD212" i="10"/>
  <c r="AD211" i="10"/>
  <c r="AD210" i="10"/>
  <c r="AD209" i="10"/>
  <c r="AD208" i="10"/>
  <c r="AD204" i="10"/>
  <c r="AD202" i="10"/>
  <c r="AD197" i="10"/>
  <c r="AD196" i="10"/>
  <c r="AD195" i="10"/>
  <c r="AD193" i="10"/>
  <c r="AD192" i="10"/>
  <c r="AD191" i="10"/>
  <c r="AD190" i="10"/>
  <c r="AD189" i="10"/>
  <c r="AD188" i="10"/>
  <c r="AD186" i="10"/>
  <c r="AD184" i="10"/>
  <c r="AD183" i="10"/>
  <c r="AD182" i="10"/>
  <c r="AD181" i="10"/>
  <c r="AD180" i="10"/>
  <c r="AD178" i="10"/>
  <c r="AD176" i="10"/>
  <c r="AD175" i="10"/>
  <c r="AD174" i="10"/>
  <c r="AD173" i="10"/>
  <c r="AD171" i="10"/>
  <c r="AD170" i="10"/>
  <c r="AD168" i="10"/>
  <c r="AD167" i="10"/>
  <c r="AD166" i="10"/>
  <c r="AD162" i="10"/>
  <c r="AD161" i="10"/>
  <c r="AD160" i="10"/>
  <c r="AD159" i="10"/>
  <c r="AD158" i="10"/>
  <c r="AD157" i="10"/>
  <c r="AD156" i="10"/>
  <c r="AD155" i="10"/>
  <c r="AD154" i="10"/>
  <c r="AD152" i="10"/>
  <c r="AD151" i="10"/>
  <c r="AD150" i="10"/>
  <c r="AD148" i="10"/>
  <c r="AD146" i="10"/>
  <c r="AD145" i="10"/>
  <c r="AD144" i="10"/>
  <c r="AD141" i="10"/>
  <c r="AD140" i="10"/>
  <c r="AD139" i="10"/>
  <c r="AD134" i="10"/>
  <c r="AD133" i="10"/>
  <c r="AD132" i="10"/>
  <c r="AD130" i="10"/>
  <c r="AD129" i="10"/>
  <c r="AD128" i="10"/>
  <c r="AD124" i="10"/>
  <c r="AD121" i="10"/>
  <c r="AD119" i="10"/>
  <c r="AD116" i="10"/>
  <c r="AD115" i="10"/>
  <c r="AD112" i="10"/>
  <c r="AD111" i="10"/>
  <c r="AD108" i="10"/>
  <c r="AD107" i="10"/>
  <c r="AD106" i="10"/>
  <c r="AD104" i="10"/>
  <c r="AD103" i="10"/>
  <c r="AD102" i="10"/>
  <c r="AD101" i="10"/>
  <c r="AD100" i="10"/>
  <c r="AD99" i="10"/>
  <c r="AD95" i="10"/>
  <c r="AD93" i="10"/>
  <c r="AD84" i="10"/>
  <c r="AD82" i="10"/>
  <c r="AD81" i="10"/>
  <c r="AD80" i="10"/>
  <c r="AD79" i="10"/>
  <c r="AD73" i="10"/>
  <c r="AD71" i="10"/>
  <c r="AD70" i="10"/>
  <c r="AD67" i="10"/>
  <c r="AD66" i="10"/>
  <c r="AD61" i="10"/>
  <c r="AD56" i="10"/>
  <c r="AD51" i="10"/>
  <c r="AD46" i="10"/>
  <c r="AD44" i="10"/>
  <c r="AD41" i="10"/>
  <c r="AD40" i="10"/>
  <c r="AD35" i="10"/>
  <c r="AD33" i="10"/>
  <c r="AD31" i="10"/>
  <c r="AD27" i="10"/>
  <c r="AD26" i="10"/>
  <c r="AD24" i="10"/>
  <c r="AD23" i="10"/>
  <c r="AD19" i="10"/>
  <c r="AD18" i="10"/>
  <c r="AD16" i="10"/>
  <c r="AD12" i="10"/>
  <c r="AD7" i="10"/>
  <c r="AD477" i="10"/>
  <c r="AD474" i="10"/>
  <c r="AD471" i="10"/>
  <c r="AD466" i="10"/>
  <c r="AD464" i="10"/>
  <c r="AD458" i="10"/>
  <c r="AD457" i="10"/>
  <c r="AD456" i="10"/>
  <c r="AD455" i="10"/>
  <c r="AD448" i="10"/>
  <c r="AD447" i="10"/>
  <c r="AD445" i="10"/>
  <c r="AD444" i="10"/>
  <c r="AD441" i="10"/>
  <c r="AD440" i="10"/>
  <c r="AD439" i="10"/>
  <c r="AD438" i="10"/>
  <c r="AD437" i="10"/>
  <c r="AD435" i="10"/>
  <c r="AD432" i="10"/>
  <c r="AD431" i="10"/>
  <c r="AD430" i="10"/>
  <c r="AD429" i="10"/>
  <c r="AD428" i="10"/>
  <c r="AD427" i="10"/>
  <c r="AD423" i="10"/>
  <c r="AD419" i="10"/>
  <c r="AD418" i="10"/>
  <c r="AD417" i="10"/>
  <c r="AD416" i="10"/>
  <c r="AD415" i="10"/>
  <c r="AD414" i="10"/>
  <c r="AD409" i="10"/>
  <c r="AD408" i="10"/>
  <c r="AD407" i="10"/>
  <c r="AD403" i="10"/>
  <c r="AD402" i="10"/>
  <c r="AD400" i="10"/>
  <c r="AD399" i="10"/>
  <c r="AD398" i="10"/>
  <c r="AD397" i="10"/>
  <c r="AD395" i="10"/>
  <c r="AD394" i="10"/>
  <c r="AD392" i="10"/>
  <c r="AD388" i="10"/>
  <c r="AD386" i="10"/>
  <c r="AD385" i="10"/>
  <c r="AD384" i="10"/>
  <c r="AD382" i="10"/>
  <c r="AD381" i="10"/>
  <c r="AD380" i="10"/>
  <c r="AD379" i="10"/>
  <c r="AD378" i="10"/>
  <c r="AD377" i="10"/>
  <c r="AD376" i="10"/>
  <c r="AD375" i="10"/>
  <c r="AD374" i="10"/>
  <c r="AD373" i="10"/>
  <c r="AD371" i="10"/>
  <c r="AD370" i="10"/>
  <c r="AD369" i="10"/>
  <c r="AD368" i="10"/>
  <c r="AD365" i="10"/>
  <c r="AD364" i="10"/>
  <c r="AD363" i="10"/>
  <c r="AD362" i="10"/>
  <c r="AD357" i="10"/>
  <c r="AD356" i="10"/>
  <c r="AD349" i="10"/>
  <c r="AD348" i="10"/>
  <c r="AD347" i="10"/>
  <c r="AD346" i="10"/>
  <c r="AD345" i="10"/>
  <c r="AD343" i="10"/>
  <c r="AD342" i="10"/>
  <c r="AD341" i="10"/>
  <c r="AD340" i="10"/>
  <c r="AD339" i="10"/>
  <c r="AD338" i="10"/>
  <c r="AD335" i="10"/>
  <c r="AD332" i="10"/>
  <c r="AD331" i="10"/>
  <c r="AD329" i="10"/>
  <c r="AD328" i="10"/>
  <c r="AD326" i="10"/>
  <c r="AD325" i="10"/>
  <c r="AD322" i="10"/>
  <c r="AD321" i="10"/>
  <c r="AD320" i="10"/>
  <c r="AD319" i="10"/>
  <c r="AD318" i="10"/>
  <c r="AD316" i="10"/>
  <c r="AD315" i="10"/>
  <c r="AD314" i="10"/>
  <c r="AD313" i="10"/>
  <c r="AD312" i="10"/>
  <c r="AD309" i="10"/>
  <c r="AD308" i="10"/>
  <c r="AD306" i="10"/>
  <c r="AD301" i="10"/>
  <c r="AD300" i="10"/>
  <c r="AD299" i="10"/>
  <c r="AD298" i="10"/>
  <c r="AD297" i="10"/>
  <c r="AD295" i="10"/>
  <c r="AD293" i="10"/>
  <c r="AD292" i="10"/>
  <c r="AD290" i="10"/>
  <c r="AD285" i="10"/>
  <c r="AD284" i="10"/>
  <c r="AD282" i="10"/>
  <c r="AD276" i="10"/>
  <c r="AD268" i="10"/>
  <c r="AD267" i="10"/>
  <c r="AD264" i="10"/>
  <c r="AD263" i="10"/>
  <c r="AD260" i="10"/>
  <c r="AD259" i="10"/>
  <c r="AD253" i="10"/>
  <c r="AD250" i="10"/>
  <c r="AD234" i="10"/>
  <c r="AD233" i="10"/>
  <c r="AD232" i="10"/>
  <c r="AD231" i="10"/>
  <c r="AD230" i="10"/>
  <c r="AD229" i="10"/>
  <c r="AD228" i="10"/>
  <c r="AD226" i="10"/>
  <c r="AD221" i="10"/>
  <c r="AD207" i="10"/>
  <c r="AD206" i="10"/>
  <c r="AD205" i="10"/>
  <c r="AD203" i="10"/>
  <c r="AD201" i="10"/>
  <c r="AD200" i="10"/>
  <c r="AD199" i="10"/>
  <c r="AD198" i="10"/>
  <c r="AD194" i="10"/>
  <c r="AD187" i="10"/>
  <c r="AD185" i="10"/>
  <c r="AD179" i="10"/>
  <c r="AD177" i="10"/>
  <c r="AD172" i="10"/>
  <c r="AD169" i="10"/>
  <c r="AD165" i="10"/>
  <c r="AD164" i="10"/>
  <c r="AD163" i="10"/>
  <c r="AD153" i="10"/>
  <c r="AD149" i="10"/>
  <c r="AD143" i="10"/>
  <c r="AD142" i="10"/>
  <c r="AD138" i="10"/>
  <c r="AD137" i="10"/>
  <c r="AD136" i="10"/>
  <c r="AD135" i="10"/>
  <c r="AD131" i="10"/>
  <c r="AD127" i="10"/>
  <c r="AD126" i="10"/>
  <c r="AD125" i="10"/>
  <c r="AD123" i="10"/>
  <c r="AD122" i="10"/>
  <c r="AD120" i="10"/>
  <c r="AD118" i="10"/>
  <c r="AD117" i="10"/>
  <c r="AD114" i="10"/>
  <c r="AD113" i="10"/>
  <c r="AD110" i="10"/>
  <c r="AD109" i="10"/>
  <c r="AD105" i="10"/>
  <c r="AD98" i="10"/>
  <c r="AD97" i="10"/>
  <c r="AD96" i="10"/>
  <c r="AD94" i="10"/>
  <c r="AD92" i="10"/>
  <c r="AD91" i="10"/>
  <c r="AD90" i="10"/>
  <c r="AD89" i="10"/>
  <c r="AD88" i="10"/>
  <c r="AD87" i="10"/>
  <c r="AD85" i="10"/>
  <c r="AD83" i="10"/>
  <c r="AD78" i="10"/>
  <c r="AD77" i="10"/>
  <c r="AD76" i="10"/>
  <c r="AD75" i="10"/>
  <c r="AD74" i="10"/>
  <c r="AD69" i="10"/>
  <c r="AD68" i="10"/>
  <c r="AD65" i="10"/>
  <c r="AD64" i="10"/>
  <c r="AD63" i="10"/>
  <c r="AD62" i="10"/>
  <c r="AD60" i="10"/>
  <c r="AD59" i="10"/>
  <c r="AD58" i="10"/>
  <c r="AD57" i="10"/>
  <c r="AD55" i="10"/>
  <c r="AD54" i="10"/>
  <c r="AD53" i="10"/>
  <c r="AD52" i="10"/>
  <c r="AD50" i="10"/>
  <c r="AD49" i="10"/>
  <c r="AD48" i="10"/>
  <c r="AD47" i="10"/>
  <c r="AD45" i="10"/>
  <c r="AD43" i="10"/>
  <c r="AD42" i="10"/>
  <c r="AD39" i="10"/>
  <c r="AD34" i="10"/>
  <c r="AD32" i="10"/>
  <c r="AD30" i="10"/>
  <c r="AD28" i="10"/>
  <c r="AD25" i="10"/>
  <c r="AD22" i="10"/>
  <c r="AD21" i="10"/>
  <c r="AD20" i="10"/>
  <c r="AD17" i="10"/>
  <c r="AD15" i="10"/>
  <c r="AD14" i="10"/>
  <c r="AD13" i="10"/>
  <c r="AD11" i="10"/>
  <c r="AD10" i="10"/>
  <c r="AD9" i="10"/>
  <c r="AD8" i="10"/>
  <c r="AD6" i="10"/>
  <c r="AD478" i="10"/>
  <c r="R29" i="10"/>
  <c r="R491" i="10"/>
  <c r="R487" i="10"/>
  <c r="R483" i="10"/>
  <c r="R479" i="10"/>
  <c r="R475" i="10"/>
  <c r="R467" i="10"/>
  <c r="R463" i="10"/>
  <c r="R459" i="10"/>
  <c r="R455" i="10"/>
  <c r="R451" i="10"/>
  <c r="R447" i="10"/>
  <c r="R443" i="10"/>
  <c r="R437" i="10"/>
  <c r="R431" i="10"/>
  <c r="R425" i="10"/>
  <c r="R421" i="10"/>
  <c r="R417" i="10"/>
  <c r="R413" i="10"/>
  <c r="R409" i="10"/>
  <c r="R404" i="10"/>
  <c r="R396" i="10"/>
  <c r="R392" i="10"/>
  <c r="R388" i="10"/>
  <c r="R384" i="10"/>
  <c r="R380" i="10"/>
  <c r="R376" i="10"/>
  <c r="R356" i="10"/>
  <c r="R352" i="10"/>
  <c r="R346" i="10"/>
  <c r="R342" i="10"/>
  <c r="R338" i="10"/>
  <c r="R334" i="10"/>
  <c r="R330" i="10"/>
  <c r="R326" i="10"/>
  <c r="R322" i="10"/>
  <c r="R318" i="10"/>
  <c r="R314" i="10"/>
  <c r="R310" i="10"/>
  <c r="R306" i="10"/>
  <c r="R301" i="10"/>
  <c r="R297" i="10"/>
  <c r="R283" i="10"/>
  <c r="R279" i="10"/>
  <c r="R275" i="10"/>
  <c r="R271" i="10"/>
  <c r="R263" i="10"/>
  <c r="R259" i="10"/>
  <c r="R253" i="10"/>
  <c r="R249" i="10"/>
  <c r="R233" i="10"/>
  <c r="R229" i="10"/>
  <c r="R225" i="10"/>
  <c r="R221" i="10"/>
  <c r="R217" i="10"/>
  <c r="R213" i="10"/>
  <c r="R209" i="10"/>
  <c r="R201" i="10"/>
  <c r="R197" i="10"/>
  <c r="R195" i="10"/>
  <c r="R191" i="10"/>
  <c r="R187" i="10"/>
  <c r="R183" i="10"/>
  <c r="R179" i="10"/>
  <c r="R175" i="10"/>
  <c r="R171" i="10"/>
  <c r="R167" i="10"/>
  <c r="R163" i="10"/>
  <c r="R159" i="10"/>
  <c r="R155" i="10"/>
  <c r="R151" i="10"/>
  <c r="R144" i="10"/>
  <c r="R140" i="10"/>
  <c r="R136" i="10"/>
  <c r="R132" i="10"/>
  <c r="R128" i="10"/>
  <c r="R124" i="10"/>
  <c r="R120" i="10"/>
  <c r="R116" i="10"/>
  <c r="R112" i="10"/>
  <c r="R108" i="10"/>
  <c r="R104" i="10"/>
  <c r="R100" i="10"/>
  <c r="R96" i="10"/>
  <c r="R92" i="10"/>
  <c r="R88" i="10"/>
  <c r="R84" i="10"/>
  <c r="R80" i="10"/>
  <c r="R76" i="10"/>
  <c r="R67" i="10"/>
  <c r="R57" i="10"/>
  <c r="R27" i="10"/>
  <c r="R19" i="10"/>
  <c r="R37" i="10"/>
  <c r="R490" i="10"/>
  <c r="R486" i="10"/>
  <c r="G175" i="1"/>
  <c r="G188" i="1"/>
  <c r="R482" i="10"/>
  <c r="R478" i="10"/>
  <c r="G174" i="1"/>
  <c r="G173" i="1"/>
  <c r="R470" i="10"/>
  <c r="R466" i="10"/>
  <c r="R462" i="10"/>
  <c r="R458" i="10"/>
  <c r="F160" i="1"/>
  <c r="R454" i="10"/>
  <c r="R452" i="10"/>
  <c r="F161" i="1"/>
  <c r="R448" i="10"/>
  <c r="G139" i="1"/>
  <c r="F139" i="1"/>
  <c r="H139" i="1"/>
  <c r="R440" i="10"/>
  <c r="F135" i="1"/>
  <c r="R434" i="10"/>
  <c r="R426" i="10"/>
  <c r="R424" i="10"/>
  <c r="R422" i="10"/>
  <c r="R412" i="10"/>
  <c r="F132" i="1"/>
  <c r="R408" i="10"/>
  <c r="R401" i="10"/>
  <c r="R397" i="10"/>
  <c r="R393" i="10"/>
  <c r="R389" i="10"/>
  <c r="F122" i="1"/>
  <c r="R385" i="10"/>
  <c r="F119" i="1"/>
  <c r="F117" i="1"/>
  <c r="R381" i="10"/>
  <c r="R377" i="10"/>
  <c r="R349" i="10"/>
  <c r="R345" i="10"/>
  <c r="R341" i="10"/>
  <c r="R337" i="10"/>
  <c r="R333" i="10"/>
  <c r="R329" i="10"/>
  <c r="F81" i="1"/>
  <c r="R325" i="10"/>
  <c r="R321" i="10"/>
  <c r="R317" i="10"/>
  <c r="R313" i="10"/>
  <c r="R309" i="10"/>
  <c r="F67" i="1"/>
  <c r="H67" i="1"/>
  <c r="R303" i="10"/>
  <c r="R298" i="10"/>
  <c r="R293" i="10"/>
  <c r="F59" i="1"/>
  <c r="R284" i="10"/>
  <c r="R280" i="10"/>
  <c r="R276" i="10"/>
  <c r="R272" i="10"/>
  <c r="R268" i="10"/>
  <c r="R264" i="10"/>
  <c r="R260" i="10"/>
  <c r="R256" i="10"/>
  <c r="R252" i="10"/>
  <c r="R248" i="10"/>
  <c r="R244" i="10"/>
  <c r="R232" i="10"/>
  <c r="R228" i="10"/>
  <c r="R224" i="10"/>
  <c r="W224" i="10"/>
  <c r="R220" i="10"/>
  <c r="R216" i="10"/>
  <c r="W214" i="10"/>
  <c r="R212" i="10"/>
  <c r="R208" i="10"/>
  <c r="G18" i="1"/>
  <c r="R204" i="10"/>
  <c r="H18" i="1"/>
  <c r="W202" i="10"/>
  <c r="R200" i="10"/>
  <c r="H11" i="1"/>
  <c r="G11" i="1"/>
  <c r="R196" i="10"/>
  <c r="R192" i="10"/>
  <c r="R188" i="10"/>
  <c r="R184" i="10"/>
  <c r="R180" i="10"/>
  <c r="R176" i="10"/>
  <c r="R172" i="10"/>
  <c r="R168" i="10"/>
  <c r="R164" i="10"/>
  <c r="R160" i="10"/>
  <c r="R156" i="10"/>
  <c r="R152" i="10"/>
  <c r="R148" i="10"/>
  <c r="R143" i="10"/>
  <c r="R139" i="10"/>
  <c r="R135" i="10"/>
  <c r="R131" i="10"/>
  <c r="R127" i="10"/>
  <c r="R123" i="10"/>
  <c r="R119" i="10"/>
  <c r="R111" i="10"/>
  <c r="R107" i="10"/>
  <c r="R103" i="10"/>
  <c r="R95" i="10"/>
  <c r="R91" i="10"/>
  <c r="R87" i="10"/>
  <c r="R79" i="10"/>
  <c r="R75" i="10"/>
  <c r="R62" i="10"/>
  <c r="R35" i="10"/>
  <c r="R31" i="10"/>
  <c r="R26" i="10"/>
  <c r="R12" i="10"/>
  <c r="H185" i="1"/>
  <c r="G185" i="1"/>
  <c r="H159" i="1"/>
  <c r="G159" i="1"/>
  <c r="H158" i="1"/>
  <c r="G158" i="1"/>
  <c r="H140" i="1"/>
  <c r="G140" i="1"/>
  <c r="H120" i="1"/>
  <c r="G120" i="1"/>
  <c r="H89" i="1"/>
  <c r="G89" i="1"/>
  <c r="H85" i="1"/>
  <c r="G85" i="1"/>
  <c r="F83" i="12"/>
  <c r="E83" i="12"/>
  <c r="H66" i="1"/>
  <c r="G66" i="1"/>
  <c r="H44" i="1"/>
  <c r="G44" i="1"/>
  <c r="H42" i="1"/>
  <c r="G42" i="1"/>
  <c r="H13" i="1"/>
  <c r="G13" i="1"/>
  <c r="H175" i="1"/>
  <c r="H188" i="1"/>
  <c r="H174" i="1"/>
  <c r="H173" i="1"/>
  <c r="H160" i="1"/>
  <c r="G160" i="1"/>
  <c r="H157" i="1"/>
  <c r="G157" i="1"/>
  <c r="H149" i="1"/>
  <c r="G149" i="1"/>
  <c r="H133" i="1"/>
  <c r="G133" i="1"/>
  <c r="H132" i="1"/>
  <c r="G132" i="1"/>
  <c r="H121" i="1"/>
  <c r="G121" i="1"/>
  <c r="H117" i="1"/>
  <c r="G117" i="1"/>
  <c r="H115" i="1"/>
  <c r="G115" i="1"/>
  <c r="G67" i="1"/>
  <c r="H45" i="1"/>
  <c r="G45" i="1"/>
  <c r="H43" i="1"/>
  <c r="G43" i="1"/>
  <c r="Y503" i="10"/>
  <c r="AA503" i="10"/>
  <c r="Y501" i="10"/>
  <c r="AA501" i="10"/>
  <c r="Y499" i="10"/>
  <c r="AA499" i="10"/>
  <c r="Y497" i="10"/>
  <c r="Y500" i="10"/>
  <c r="AA500" i="10"/>
  <c r="Y498" i="10"/>
  <c r="AA498" i="10"/>
  <c r="C188" i="12"/>
  <c r="D174" i="1"/>
  <c r="F174" i="1"/>
  <c r="F173" i="1"/>
  <c r="F121" i="1"/>
  <c r="F101" i="1"/>
  <c r="C185" i="12"/>
  <c r="C187" i="12"/>
  <c r="F159" i="1"/>
  <c r="F158" i="1"/>
  <c r="F140" i="1"/>
  <c r="F134" i="1"/>
  <c r="F137" i="1"/>
  <c r="F120" i="1"/>
  <c r="F102" i="1"/>
  <c r="F104" i="1"/>
  <c r="F89" i="1"/>
  <c r="F85" i="1"/>
  <c r="F66" i="1"/>
  <c r="F42" i="1"/>
  <c r="F103" i="1"/>
  <c r="F58" i="1"/>
  <c r="W218" i="10"/>
  <c r="D31" i="1"/>
  <c r="F31" i="1"/>
  <c r="Y502" i="10"/>
  <c r="W336" i="10"/>
  <c r="W283" i="10"/>
  <c r="W219" i="10"/>
  <c r="W217" i="10"/>
  <c r="W215" i="10"/>
  <c r="W475" i="10"/>
  <c r="W289" i="10"/>
  <c r="J490" i="10"/>
  <c r="K489" i="10"/>
  <c r="L489" i="10"/>
  <c r="M489" i="10"/>
  <c r="N489" i="10"/>
  <c r="J489" i="10"/>
  <c r="J488" i="10"/>
  <c r="J487" i="10"/>
  <c r="J486" i="10"/>
  <c r="K485" i="10"/>
  <c r="L485" i="10"/>
  <c r="M485" i="10"/>
  <c r="N485" i="10"/>
  <c r="K486" i="10"/>
  <c r="L486" i="10"/>
  <c r="M486" i="10"/>
  <c r="N486" i="10"/>
  <c r="K487" i="10"/>
  <c r="L487" i="10"/>
  <c r="M487" i="10"/>
  <c r="N487" i="10"/>
  <c r="K488" i="10"/>
  <c r="L488" i="10"/>
  <c r="M488" i="10"/>
  <c r="N488" i="10"/>
  <c r="K490" i="10"/>
  <c r="L490" i="10"/>
  <c r="M490" i="10"/>
  <c r="N490" i="10"/>
  <c r="J485" i="10"/>
  <c r="K472" i="10"/>
  <c r="L472" i="10"/>
  <c r="M472" i="10"/>
  <c r="N472" i="10"/>
  <c r="K473" i="10"/>
  <c r="L473" i="10"/>
  <c r="M473" i="10"/>
  <c r="N473" i="10"/>
  <c r="J473" i="10"/>
  <c r="J472" i="10"/>
  <c r="J469" i="10"/>
  <c r="K469" i="10"/>
  <c r="L469" i="10"/>
  <c r="M469" i="10"/>
  <c r="N469" i="10"/>
  <c r="K468" i="10"/>
  <c r="L468" i="10"/>
  <c r="M468" i="10"/>
  <c r="N468" i="10"/>
  <c r="K470" i="10"/>
  <c r="L470" i="10"/>
  <c r="M470" i="10"/>
  <c r="N470" i="10"/>
  <c r="J470" i="10"/>
  <c r="J468" i="10"/>
  <c r="J361" i="10"/>
  <c r="K361" i="10"/>
  <c r="L361" i="10"/>
  <c r="M361" i="10"/>
  <c r="N361" i="10"/>
  <c r="J359" i="10"/>
  <c r="K359" i="10"/>
  <c r="L359" i="10"/>
  <c r="M359" i="10"/>
  <c r="J261" i="10"/>
  <c r="K261" i="10"/>
  <c r="L261" i="10"/>
  <c r="M261" i="10"/>
  <c r="N261" i="10"/>
  <c r="K239" i="10"/>
  <c r="L239" i="10"/>
  <c r="M239" i="10"/>
  <c r="N239" i="10"/>
  <c r="J239" i="10"/>
  <c r="K420" i="10"/>
  <c r="L420" i="10"/>
  <c r="M420" i="10"/>
  <c r="N420" i="10"/>
  <c r="K421" i="10"/>
  <c r="L421" i="10"/>
  <c r="M421" i="10"/>
  <c r="N421" i="10"/>
  <c r="J421" i="10"/>
  <c r="J420" i="10"/>
  <c r="J410" i="10"/>
  <c r="L410" i="10"/>
  <c r="M410" i="10"/>
  <c r="N410" i="10"/>
  <c r="J411" i="10"/>
  <c r="L411" i="10"/>
  <c r="M411" i="10"/>
  <c r="N411" i="10"/>
  <c r="J412" i="10"/>
  <c r="L412" i="10"/>
  <c r="M412" i="10"/>
  <c r="N412" i="10"/>
  <c r="J413" i="10"/>
  <c r="L413" i="10"/>
  <c r="M413" i="10"/>
  <c r="N413" i="10"/>
  <c r="J414" i="10"/>
  <c r="L414" i="10"/>
  <c r="M414" i="10"/>
  <c r="N414" i="10"/>
  <c r="J404" i="10"/>
  <c r="K404" i="10"/>
  <c r="L404" i="10"/>
  <c r="M404" i="10"/>
  <c r="N404" i="10"/>
  <c r="J396" i="10"/>
  <c r="K396" i="10"/>
  <c r="L396" i="10"/>
  <c r="M396" i="10"/>
  <c r="N396" i="10"/>
  <c r="J387" i="10"/>
  <c r="K387" i="10"/>
  <c r="L387" i="10"/>
  <c r="M387" i="10"/>
  <c r="N387" i="10"/>
  <c r="N502" i="10"/>
  <c r="M502" i="10"/>
  <c r="L502" i="10"/>
  <c r="K502" i="10"/>
  <c r="J502" i="10"/>
  <c r="O349" i="10"/>
  <c r="O352" i="10"/>
  <c r="J352" i="10"/>
  <c r="K352" i="10"/>
  <c r="L352" i="10"/>
  <c r="M352" i="10"/>
  <c r="J349" i="10"/>
  <c r="J344" i="10"/>
  <c r="N344" i="10"/>
  <c r="W344" i="10"/>
  <c r="J343" i="10"/>
  <c r="N343" i="10"/>
  <c r="J337" i="10"/>
  <c r="N283" i="10"/>
  <c r="M283" i="10"/>
  <c r="L283" i="10"/>
  <c r="K283" i="10"/>
  <c r="J283" i="10"/>
  <c r="N208" i="10"/>
  <c r="M208" i="10"/>
  <c r="L208" i="10"/>
  <c r="K208" i="10"/>
  <c r="J208" i="10"/>
  <c r="W193" i="10"/>
  <c r="J192" i="10"/>
  <c r="K192" i="10"/>
  <c r="L192" i="10"/>
  <c r="M192" i="10"/>
  <c r="J184" i="10"/>
  <c r="K184" i="10"/>
  <c r="L184" i="10"/>
  <c r="M184" i="10"/>
  <c r="W181" i="10"/>
  <c r="J183" i="10"/>
  <c r="K183" i="10"/>
  <c r="L183" i="10"/>
  <c r="M183" i="10"/>
  <c r="J174" i="10"/>
  <c r="K174" i="10"/>
  <c r="L174" i="10"/>
  <c r="M174" i="10"/>
  <c r="J23" i="10"/>
  <c r="K23" i="10"/>
  <c r="L23" i="10"/>
  <c r="M23" i="10"/>
  <c r="N23" i="10"/>
  <c r="K24" i="10"/>
  <c r="L24" i="10"/>
  <c r="M24" i="10"/>
  <c r="N24" i="10"/>
  <c r="K158" i="10"/>
  <c r="L158" i="10"/>
  <c r="M158" i="10"/>
  <c r="N158" i="10"/>
  <c r="J158" i="10"/>
  <c r="J152" i="10"/>
  <c r="K152" i="10"/>
  <c r="L152" i="10"/>
  <c r="M152" i="10"/>
  <c r="N152" i="10"/>
  <c r="J27" i="10"/>
  <c r="K27" i="10"/>
  <c r="L27" i="10"/>
  <c r="M27" i="10"/>
  <c r="N27" i="10"/>
  <c r="O27" i="10"/>
  <c r="K33" i="10"/>
  <c r="O26" i="10"/>
  <c r="N26" i="10"/>
  <c r="M26" i="10"/>
  <c r="L26" i="10"/>
  <c r="K26" i="10"/>
  <c r="J26" i="10"/>
  <c r="J148" i="10"/>
  <c r="K148" i="10"/>
  <c r="L148" i="10"/>
  <c r="M148" i="10"/>
  <c r="N148" i="10"/>
  <c r="W34" i="10"/>
  <c r="W51" i="10"/>
  <c r="W80" i="10"/>
  <c r="W88" i="10"/>
  <c r="W90" i="10"/>
  <c r="W92" i="10"/>
  <c r="W102" i="10"/>
  <c r="W146" i="10"/>
  <c r="W151" i="10"/>
  <c r="W163" i="10"/>
  <c r="W177" i="10"/>
  <c r="W203" i="10"/>
  <c r="W211" i="10"/>
  <c r="J144" i="10"/>
  <c r="K144" i="10"/>
  <c r="L144" i="10"/>
  <c r="M144" i="10"/>
  <c r="N144" i="10"/>
  <c r="J141" i="10"/>
  <c r="K141" i="10"/>
  <c r="L141" i="10"/>
  <c r="M141" i="10"/>
  <c r="J124" i="10"/>
  <c r="K124" i="10"/>
  <c r="L124" i="10"/>
  <c r="M124" i="10"/>
  <c r="N124" i="10"/>
  <c r="J121" i="10"/>
  <c r="K121" i="10"/>
  <c r="L121" i="10"/>
  <c r="M121" i="10"/>
  <c r="N121" i="10"/>
  <c r="K81" i="10"/>
  <c r="L81" i="10"/>
  <c r="M81" i="10"/>
  <c r="N81" i="10"/>
  <c r="J81" i="10"/>
  <c r="J24" i="10"/>
  <c r="W225" i="10"/>
  <c r="W244" i="10"/>
  <c r="W247" i="10"/>
  <c r="W248" i="10"/>
  <c r="W249" i="10"/>
  <c r="W254" i="10"/>
  <c r="W257" i="10"/>
  <c r="W262" i="10"/>
  <c r="W265" i="10"/>
  <c r="W266" i="10"/>
  <c r="W272" i="10"/>
  <c r="W277" i="10"/>
  <c r="W279" i="10"/>
  <c r="W294" i="10"/>
  <c r="W310" i="10"/>
  <c r="W317" i="10"/>
  <c r="W324" i="10"/>
  <c r="W327" i="10"/>
  <c r="W330" i="10"/>
  <c r="W333" i="10"/>
  <c r="W354" i="10"/>
  <c r="W366" i="10"/>
  <c r="W390" i="10"/>
  <c r="W393" i="10"/>
  <c r="W402" i="10"/>
  <c r="W418" i="10"/>
  <c r="W419" i="10"/>
  <c r="W422" i="10"/>
  <c r="W427" i="10"/>
  <c r="W433" i="10"/>
  <c r="W448" i="10"/>
  <c r="W449" i="10"/>
  <c r="W450" i="10"/>
  <c r="W451" i="10"/>
  <c r="W452" i="10"/>
  <c r="W453" i="10"/>
  <c r="W458" i="10"/>
  <c r="W459" i="10"/>
  <c r="W460" i="10"/>
  <c r="W463" i="10"/>
  <c r="W465" i="10"/>
  <c r="W476" i="10"/>
  <c r="W481" i="10"/>
  <c r="C89" i="12" l="1"/>
  <c r="F91" i="1"/>
  <c r="C91" i="12" s="1"/>
  <c r="C84" i="12"/>
  <c r="C16" i="8"/>
  <c r="E84" i="12"/>
  <c r="C67" i="12"/>
  <c r="E67" i="12"/>
  <c r="F16" i="8"/>
  <c r="F67" i="12"/>
  <c r="F84" i="12"/>
  <c r="E16" i="8"/>
  <c r="R39" i="10"/>
  <c r="R41" i="10"/>
  <c r="R43" i="10"/>
  <c r="G82" i="1"/>
  <c r="H82" i="1"/>
  <c r="W178" i="10"/>
  <c r="R22" i="10"/>
  <c r="W85" i="10"/>
  <c r="W292" i="10"/>
  <c r="R292" i="10"/>
  <c r="W135" i="10"/>
  <c r="W208" i="10"/>
  <c r="W212" i="10"/>
  <c r="W103" i="10"/>
  <c r="W164" i="10"/>
  <c r="W188" i="10"/>
  <c r="W200" i="10"/>
  <c r="W204" i="10"/>
  <c r="W216" i="10"/>
  <c r="W220" i="10"/>
  <c r="W256" i="10"/>
  <c r="W258" i="10"/>
  <c r="W268" i="10"/>
  <c r="W307" i="10"/>
  <c r="W311" i="10"/>
  <c r="W391" i="10"/>
  <c r="W399" i="10"/>
  <c r="W416" i="10"/>
  <c r="W436" i="10"/>
  <c r="R418" i="10"/>
  <c r="W462" i="10"/>
  <c r="W389" i="10"/>
  <c r="F82" i="1"/>
  <c r="R83" i="10"/>
  <c r="W28" i="10"/>
  <c r="R99" i="10"/>
  <c r="W87" i="10"/>
  <c r="E11" i="12"/>
  <c r="E18" i="12"/>
  <c r="E43" i="12"/>
  <c r="E45" i="12"/>
  <c r="E115" i="12"/>
  <c r="E117" i="12"/>
  <c r="E121" i="12"/>
  <c r="E132" i="12"/>
  <c r="E133" i="12"/>
  <c r="E157" i="12"/>
  <c r="E160" i="12"/>
  <c r="F13" i="12"/>
  <c r="F44" i="12"/>
  <c r="F66" i="12"/>
  <c r="F85" i="12"/>
  <c r="F89" i="12"/>
  <c r="F120" i="12"/>
  <c r="F140" i="12"/>
  <c r="F158" i="12"/>
  <c r="F159" i="12"/>
  <c r="F185" i="12"/>
  <c r="F139" i="12"/>
  <c r="E139" i="12"/>
  <c r="C17" i="8"/>
  <c r="F11" i="12"/>
  <c r="F18" i="12"/>
  <c r="F43" i="12"/>
  <c r="F45" i="12"/>
  <c r="F115" i="12"/>
  <c r="F117" i="12"/>
  <c r="F121" i="12"/>
  <c r="F132" i="12"/>
  <c r="F133" i="12"/>
  <c r="F157" i="12"/>
  <c r="F160" i="12"/>
  <c r="E13" i="12"/>
  <c r="E42" i="12"/>
  <c r="E44" i="12"/>
  <c r="E66" i="12"/>
  <c r="E85" i="12"/>
  <c r="E89" i="12"/>
  <c r="E120" i="12"/>
  <c r="E140" i="12"/>
  <c r="E158" i="12"/>
  <c r="E159" i="12"/>
  <c r="E185" i="12"/>
  <c r="F149" i="12"/>
  <c r="F13" i="8"/>
  <c r="F173" i="12"/>
  <c r="F174" i="12"/>
  <c r="F17" i="8"/>
  <c r="F188" i="12"/>
  <c r="F25" i="8"/>
  <c r="F175" i="12"/>
  <c r="F18" i="8"/>
  <c r="E149" i="12"/>
  <c r="E13" i="8"/>
  <c r="E173" i="12"/>
  <c r="E174" i="12"/>
  <c r="E17" i="8"/>
  <c r="E188" i="12"/>
  <c r="E25" i="8"/>
  <c r="E175" i="12"/>
  <c r="E18" i="8"/>
  <c r="F176" i="12"/>
  <c r="E176" i="12"/>
  <c r="R363" i="10"/>
  <c r="R369" i="10"/>
  <c r="R364" i="10"/>
  <c r="R368" i="10"/>
  <c r="R372" i="10"/>
  <c r="W89" i="10"/>
  <c r="W150" i="10"/>
  <c r="W170" i="10"/>
  <c r="W123" i="10"/>
  <c r="R46" i="10"/>
  <c r="W35" i="10"/>
  <c r="R24" i="10"/>
  <c r="W31" i="10"/>
  <c r="W40" i="10"/>
  <c r="W46" i="10"/>
  <c r="W12" i="10"/>
  <c r="D139" i="1"/>
  <c r="R446" i="10"/>
  <c r="W446" i="10"/>
  <c r="C176" i="12"/>
  <c r="C43" i="12"/>
  <c r="C59" i="12"/>
  <c r="C44" i="12"/>
  <c r="C83" i="12"/>
  <c r="C102" i="12"/>
  <c r="C120" i="12"/>
  <c r="C137" i="12"/>
  <c r="C134" i="12"/>
  <c r="C140" i="12"/>
  <c r="C158" i="12"/>
  <c r="C117" i="12"/>
  <c r="C160" i="12"/>
  <c r="C11" i="12"/>
  <c r="C9" i="12"/>
  <c r="C12" i="12"/>
  <c r="C45" i="12"/>
  <c r="C103" i="12"/>
  <c r="C13" i="12"/>
  <c r="C42" i="12"/>
  <c r="C85" i="12"/>
  <c r="C104" i="12"/>
  <c r="C119" i="12"/>
  <c r="C122" i="12"/>
  <c r="C135" i="12"/>
  <c r="C161" i="12"/>
  <c r="C159" i="12"/>
  <c r="C121" i="12"/>
  <c r="C173" i="12"/>
  <c r="C174" i="12"/>
  <c r="C139" i="12"/>
  <c r="R4" i="10"/>
  <c r="R287" i="10"/>
  <c r="R5" i="10"/>
  <c r="R13" i="10"/>
  <c r="R23" i="10"/>
  <c r="R34" i="10"/>
  <c r="R47" i="10"/>
  <c r="R51" i="10"/>
  <c r="R74" i="10"/>
  <c r="R78" i="10"/>
  <c r="R82" i="10"/>
  <c r="R86" i="10"/>
  <c r="R90" i="10"/>
  <c r="R94" i="10"/>
  <c r="R98" i="10"/>
  <c r="R102" i="10"/>
  <c r="R106" i="10"/>
  <c r="R110" i="10"/>
  <c r="R114" i="10"/>
  <c r="R118" i="10"/>
  <c r="R122" i="10"/>
  <c r="R126" i="10"/>
  <c r="R130" i="10"/>
  <c r="R134" i="10"/>
  <c r="R138" i="10"/>
  <c r="R142" i="10"/>
  <c r="R146" i="10"/>
  <c r="R149" i="10"/>
  <c r="R153" i="10"/>
  <c r="R157" i="10"/>
  <c r="R161" i="10"/>
  <c r="R165" i="10"/>
  <c r="R169" i="10"/>
  <c r="R173" i="10"/>
  <c r="R177" i="10"/>
  <c r="R181" i="10"/>
  <c r="R185" i="10"/>
  <c r="R189" i="10"/>
  <c r="R193" i="10"/>
  <c r="R199" i="10"/>
  <c r="R203" i="10"/>
  <c r="R211" i="10"/>
  <c r="R215" i="10"/>
  <c r="R219" i="10"/>
  <c r="R223" i="10"/>
  <c r="R227" i="10"/>
  <c r="R231" i="10"/>
  <c r="R235" i="10"/>
  <c r="R239" i="10"/>
  <c r="R243" i="10"/>
  <c r="R247" i="10"/>
  <c r="R251" i="10"/>
  <c r="R255" i="10"/>
  <c r="R257" i="10"/>
  <c r="R261" i="10"/>
  <c r="R265" i="10"/>
  <c r="R269" i="10"/>
  <c r="R273" i="10"/>
  <c r="R277" i="10"/>
  <c r="R285" i="10"/>
  <c r="R289" i="10"/>
  <c r="R294" i="10"/>
  <c r="R299" i="10"/>
  <c r="R308" i="10"/>
  <c r="R312" i="10"/>
  <c r="R316" i="10"/>
  <c r="R320" i="10"/>
  <c r="R324" i="10"/>
  <c r="R328" i="10"/>
  <c r="R332" i="10"/>
  <c r="R336" i="10"/>
  <c r="R340" i="10"/>
  <c r="R344" i="10"/>
  <c r="R348" i="10"/>
  <c r="R354" i="10"/>
  <c r="R362" i="10"/>
  <c r="R366" i="10"/>
  <c r="R370" i="10"/>
  <c r="R374" i="10"/>
  <c r="R378" i="10"/>
  <c r="R382" i="10"/>
  <c r="R386" i="10"/>
  <c r="R390" i="10"/>
  <c r="R394" i="10"/>
  <c r="R398" i="10"/>
  <c r="R402" i="10"/>
  <c r="R407" i="10"/>
  <c r="R411" i="10"/>
  <c r="R415" i="10"/>
  <c r="R419" i="10"/>
  <c r="R423" i="10"/>
  <c r="R427" i="10"/>
  <c r="R429" i="10"/>
  <c r="R433" i="10"/>
  <c r="R439" i="10"/>
  <c r="R441" i="10"/>
  <c r="R449" i="10"/>
  <c r="R453" i="10"/>
  <c r="R457" i="10"/>
  <c r="R461" i="10"/>
  <c r="R465" i="10"/>
  <c r="R469" i="10"/>
  <c r="R473" i="10"/>
  <c r="R477" i="10"/>
  <c r="R481" i="10"/>
  <c r="R485" i="10"/>
  <c r="R489" i="10"/>
  <c r="R286" i="10"/>
  <c r="R288" i="10"/>
  <c r="R8" i="10"/>
  <c r="R16" i="10"/>
  <c r="R28" i="10"/>
  <c r="R33" i="10"/>
  <c r="R40" i="10"/>
  <c r="R42" i="10"/>
  <c r="R44" i="10"/>
  <c r="R52" i="10"/>
  <c r="R73" i="10"/>
  <c r="R77" i="10"/>
  <c r="R81" i="10"/>
  <c r="R85" i="10"/>
  <c r="R89" i="10"/>
  <c r="R93" i="10"/>
  <c r="R97" i="10"/>
  <c r="R101" i="10"/>
  <c r="R105" i="10"/>
  <c r="R109" i="10"/>
  <c r="R113" i="10"/>
  <c r="R117" i="10"/>
  <c r="R121" i="10"/>
  <c r="R125" i="10"/>
  <c r="R129" i="10"/>
  <c r="R133" i="10"/>
  <c r="R137" i="10"/>
  <c r="R141" i="10"/>
  <c r="R145" i="10"/>
  <c r="R150" i="10"/>
  <c r="R154" i="10"/>
  <c r="R158" i="10"/>
  <c r="R162" i="10"/>
  <c r="R166" i="10"/>
  <c r="R170" i="10"/>
  <c r="R174" i="10"/>
  <c r="R178" i="10"/>
  <c r="R182" i="10"/>
  <c r="R186" i="10"/>
  <c r="R190" i="10"/>
  <c r="R194" i="10"/>
  <c r="R198" i="10"/>
  <c r="R202" i="10"/>
  <c r="R210" i="10"/>
  <c r="R214" i="10"/>
  <c r="R218" i="10"/>
  <c r="R222" i="10"/>
  <c r="R226" i="10"/>
  <c r="R230" i="10"/>
  <c r="R234" i="10"/>
  <c r="R250" i="10"/>
  <c r="R254" i="10"/>
  <c r="R258" i="10"/>
  <c r="R262" i="10"/>
  <c r="R266" i="10"/>
  <c r="R270" i="10"/>
  <c r="R274" i="10"/>
  <c r="R282" i="10"/>
  <c r="R290" i="10"/>
  <c r="R295" i="10"/>
  <c r="R300" i="10"/>
  <c r="R307" i="10"/>
  <c r="R311" i="10"/>
  <c r="R315" i="10"/>
  <c r="R319" i="10"/>
  <c r="R323" i="10"/>
  <c r="R327" i="10"/>
  <c r="R331" i="10"/>
  <c r="R335" i="10"/>
  <c r="R339" i="10"/>
  <c r="R343" i="10"/>
  <c r="R347" i="10"/>
  <c r="R361" i="10"/>
  <c r="R365" i="10"/>
  <c r="R367" i="10"/>
  <c r="R371" i="10"/>
  <c r="R375" i="10"/>
  <c r="R379" i="10"/>
  <c r="R383" i="10"/>
  <c r="R387" i="10"/>
  <c r="R391" i="10"/>
  <c r="R395" i="10"/>
  <c r="R399" i="10"/>
  <c r="R403" i="10"/>
  <c r="R410" i="10"/>
  <c r="R414" i="10"/>
  <c r="R416" i="10"/>
  <c r="R420" i="10"/>
  <c r="R436" i="10"/>
  <c r="R442" i="10"/>
  <c r="R450" i="10"/>
  <c r="R456" i="10"/>
  <c r="R460" i="10"/>
  <c r="R464" i="10"/>
  <c r="R468" i="10"/>
  <c r="R472" i="10"/>
  <c r="R476" i="10"/>
  <c r="R480" i="10"/>
  <c r="R484" i="10"/>
  <c r="R488" i="10"/>
  <c r="R492" i="10"/>
  <c r="R61" i="10"/>
  <c r="G138" i="1"/>
  <c r="G136" i="1"/>
  <c r="G58" i="1"/>
  <c r="H81" i="1"/>
  <c r="G86" i="1"/>
  <c r="G116" i="1"/>
  <c r="H136" i="1"/>
  <c r="H138" i="1"/>
  <c r="F33" i="1"/>
  <c r="H8" i="1"/>
  <c r="H9" i="1"/>
  <c r="H10" i="1"/>
  <c r="G12" i="1"/>
  <c r="G31" i="1"/>
  <c r="G34" i="1"/>
  <c r="H59" i="1"/>
  <c r="G8" i="1"/>
  <c r="G9" i="1"/>
  <c r="G10" i="1"/>
  <c r="H12" i="1"/>
  <c r="H31" i="1"/>
  <c r="H34" i="1"/>
  <c r="G59" i="1"/>
  <c r="H58" i="1"/>
  <c r="G81" i="1"/>
  <c r="H86" i="1"/>
  <c r="H116" i="1"/>
  <c r="G33" i="1"/>
  <c r="H41" i="1"/>
  <c r="H60" i="1"/>
  <c r="H61" i="1"/>
  <c r="G71" i="1"/>
  <c r="E71" i="12" s="1"/>
  <c r="H119" i="1"/>
  <c r="G122" i="1"/>
  <c r="G137" i="1"/>
  <c r="H134" i="1"/>
  <c r="G135" i="1"/>
  <c r="G161" i="1"/>
  <c r="H164" i="1"/>
  <c r="H33" i="1"/>
  <c r="G41" i="1"/>
  <c r="G60" i="1"/>
  <c r="G61" i="1"/>
  <c r="H71" i="1"/>
  <c r="F71" i="12" s="1"/>
  <c r="G119" i="1"/>
  <c r="H122" i="1"/>
  <c r="H137" i="1"/>
  <c r="G134" i="1"/>
  <c r="H135" i="1"/>
  <c r="H161" i="1"/>
  <c r="C31" i="12"/>
  <c r="C66" i="12"/>
  <c r="F71" i="1"/>
  <c r="C71" i="12" s="1"/>
  <c r="C101" i="12"/>
  <c r="F41" i="1"/>
  <c r="F60" i="1"/>
  <c r="F61" i="1"/>
  <c r="F34" i="1"/>
  <c r="F86" i="1"/>
  <c r="F90" i="1" s="1"/>
  <c r="F115" i="1"/>
  <c r="F116" i="1"/>
  <c r="F136" i="1"/>
  <c r="F138" i="1"/>
  <c r="F133" i="1"/>
  <c r="F157" i="1"/>
  <c r="F175" i="1"/>
  <c r="C58" i="12"/>
  <c r="C81" i="12"/>
  <c r="C132" i="12"/>
  <c r="F105" i="1"/>
  <c r="E176" i="1"/>
  <c r="E174" i="1"/>
  <c r="D138" i="1"/>
  <c r="D31" i="12"/>
  <c r="G31" i="12" s="1"/>
  <c r="E31" i="1"/>
  <c r="D175" i="1"/>
  <c r="W483" i="10"/>
  <c r="W210" i="10"/>
  <c r="X505" i="10"/>
  <c r="W287" i="10"/>
  <c r="W286" i="10"/>
  <c r="W285" i="10"/>
  <c r="W288" i="10"/>
  <c r="N349" i="10"/>
  <c r="N352" i="10"/>
  <c r="Z502" i="10"/>
  <c r="F92" i="1" l="1"/>
  <c r="E82" i="12"/>
  <c r="F82" i="12"/>
  <c r="C82" i="12"/>
  <c r="C90" i="12"/>
  <c r="C18" i="8"/>
  <c r="F161" i="12"/>
  <c r="E134" i="12"/>
  <c r="F122" i="12"/>
  <c r="E60" i="12"/>
  <c r="F33" i="12"/>
  <c r="E161" i="12"/>
  <c r="F134" i="12"/>
  <c r="E122" i="12"/>
  <c r="F60" i="12"/>
  <c r="E33" i="12"/>
  <c r="F86" i="12"/>
  <c r="F58" i="12"/>
  <c r="F34" i="12"/>
  <c r="F12" i="12"/>
  <c r="E9" i="12"/>
  <c r="E34" i="12"/>
  <c r="E12" i="12"/>
  <c r="F9" i="12"/>
  <c r="F138" i="12"/>
  <c r="E116" i="12"/>
  <c r="F81" i="12"/>
  <c r="E136" i="12"/>
  <c r="E138" i="12"/>
  <c r="E139" i="1"/>
  <c r="F135" i="12"/>
  <c r="F137" i="12"/>
  <c r="E119" i="12"/>
  <c r="E61" i="12"/>
  <c r="E41" i="12"/>
  <c r="F164" i="12"/>
  <c r="E135" i="12"/>
  <c r="E137" i="12"/>
  <c r="F119" i="12"/>
  <c r="F61" i="12"/>
  <c r="F116" i="12"/>
  <c r="E81" i="12"/>
  <c r="E59" i="12"/>
  <c r="F31" i="12"/>
  <c r="E10" i="12"/>
  <c r="E8" i="12"/>
  <c r="F59" i="12"/>
  <c r="E31" i="12"/>
  <c r="F10" i="12"/>
  <c r="F8" i="12"/>
  <c r="F136" i="12"/>
  <c r="E86" i="12"/>
  <c r="E58" i="12"/>
  <c r="H92" i="1"/>
  <c r="C138" i="12"/>
  <c r="C116" i="12"/>
  <c r="C86" i="12"/>
  <c r="C61" i="12"/>
  <c r="C41" i="12"/>
  <c r="G166" i="1"/>
  <c r="C105" i="12"/>
  <c r="C175" i="12"/>
  <c r="C133" i="12"/>
  <c r="C136" i="12"/>
  <c r="C34" i="12"/>
  <c r="C60" i="12"/>
  <c r="G124" i="1"/>
  <c r="G92" i="1"/>
  <c r="C33" i="12"/>
  <c r="C10" i="12"/>
  <c r="C8" i="12"/>
  <c r="D45" i="12"/>
  <c r="G45" i="12" s="1"/>
  <c r="E45" i="1"/>
  <c r="D43" i="12"/>
  <c r="G43" i="12" s="1"/>
  <c r="E43" i="1"/>
  <c r="D44" i="12"/>
  <c r="G44" i="12" s="1"/>
  <c r="E44" i="1"/>
  <c r="H124" i="1"/>
  <c r="F63" i="1"/>
  <c r="F73" i="1" s="1"/>
  <c r="G142" i="1"/>
  <c r="F142" i="1"/>
  <c r="G63" i="1"/>
  <c r="H142" i="1"/>
  <c r="H166" i="1"/>
  <c r="H63" i="1"/>
  <c r="C7" i="12"/>
  <c r="C15" i="12" s="1"/>
  <c r="F15" i="1"/>
  <c r="C157" i="12"/>
  <c r="F124" i="1"/>
  <c r="C115" i="12"/>
  <c r="F107" i="1"/>
  <c r="E175" i="1"/>
  <c r="F116" i="11"/>
  <c r="F115" i="11"/>
  <c r="F114" i="11"/>
  <c r="F117" i="11" s="1"/>
  <c r="F79" i="11"/>
  <c r="F78" i="11"/>
  <c r="F77" i="11"/>
  <c r="F76" i="11"/>
  <c r="F75" i="11"/>
  <c r="F80" i="11" s="1"/>
  <c r="F39" i="11"/>
  <c r="F38" i="11"/>
  <c r="F40" i="11" s="1"/>
  <c r="P206" i="10" l="1"/>
  <c r="C34" i="8"/>
  <c r="C63" i="12"/>
  <c r="C92" i="12"/>
  <c r="F142" i="12"/>
  <c r="F12" i="8"/>
  <c r="E142" i="12"/>
  <c r="E12" i="8"/>
  <c r="F124" i="12"/>
  <c r="F11" i="8"/>
  <c r="E92" i="12"/>
  <c r="E9" i="8"/>
  <c r="E166" i="12"/>
  <c r="E14" i="8"/>
  <c r="F92" i="12"/>
  <c r="F9" i="8"/>
  <c r="F166" i="12"/>
  <c r="F14" i="8"/>
  <c r="E124" i="12"/>
  <c r="E11" i="8"/>
  <c r="C107" i="12"/>
  <c r="C10" i="8"/>
  <c r="C124" i="12"/>
  <c r="C11" i="8"/>
  <c r="H73" i="1"/>
  <c r="F63" i="12"/>
  <c r="G73" i="1"/>
  <c r="E63" i="12"/>
  <c r="C142" i="12"/>
  <c r="C12" i="8"/>
  <c r="C73" i="12"/>
  <c r="C8" i="8"/>
  <c r="N503" i="10"/>
  <c r="M503" i="10"/>
  <c r="L503" i="10"/>
  <c r="K503" i="10"/>
  <c r="J503" i="10"/>
  <c r="N501" i="10"/>
  <c r="M501" i="10"/>
  <c r="L501" i="10"/>
  <c r="K501" i="10"/>
  <c r="J501" i="10"/>
  <c r="N500" i="10"/>
  <c r="M500" i="10"/>
  <c r="L500" i="10"/>
  <c r="K500" i="10"/>
  <c r="J500" i="10"/>
  <c r="N499" i="10"/>
  <c r="M499" i="10"/>
  <c r="L499" i="10"/>
  <c r="K499" i="10"/>
  <c r="J499" i="10"/>
  <c r="N498" i="10"/>
  <c r="M498" i="10"/>
  <c r="L498" i="10"/>
  <c r="K498" i="10"/>
  <c r="J498" i="10"/>
  <c r="M497" i="10"/>
  <c r="L497" i="10"/>
  <c r="K497" i="10"/>
  <c r="J497" i="10"/>
  <c r="M492" i="10"/>
  <c r="L492" i="10"/>
  <c r="K492" i="10"/>
  <c r="J492" i="10"/>
  <c r="N491" i="10"/>
  <c r="M491" i="10"/>
  <c r="L491" i="10"/>
  <c r="K491" i="10"/>
  <c r="J491" i="10"/>
  <c r="N484" i="10"/>
  <c r="M484" i="10"/>
  <c r="L484" i="10"/>
  <c r="K484" i="10"/>
  <c r="J484" i="10"/>
  <c r="N483" i="10"/>
  <c r="M483" i="10"/>
  <c r="L483" i="10"/>
  <c r="K483" i="10"/>
  <c r="J483" i="10"/>
  <c r="F22" i="8" l="1"/>
  <c r="E22" i="8"/>
  <c r="C9" i="8"/>
  <c r="E73" i="12"/>
  <c r="E8" i="8"/>
  <c r="F73" i="12"/>
  <c r="F8" i="8"/>
  <c r="N482" i="10"/>
  <c r="M482" i="10"/>
  <c r="L482" i="10"/>
  <c r="K482" i="10"/>
  <c r="J482" i="10"/>
  <c r="N481" i="10"/>
  <c r="M481" i="10"/>
  <c r="L481" i="10"/>
  <c r="K481" i="10"/>
  <c r="J481" i="10"/>
  <c r="N480" i="10"/>
  <c r="M480" i="10"/>
  <c r="L480" i="10"/>
  <c r="K480" i="10"/>
  <c r="J480" i="10"/>
  <c r="N479" i="10"/>
  <c r="M479" i="10"/>
  <c r="L479" i="10"/>
  <c r="K479" i="10"/>
  <c r="J479" i="10"/>
  <c r="N478" i="10"/>
  <c r="M478" i="10"/>
  <c r="L478" i="10"/>
  <c r="K478" i="10"/>
  <c r="J478" i="10"/>
  <c r="N477" i="10"/>
  <c r="M477" i="10"/>
  <c r="L477" i="10"/>
  <c r="K477" i="10"/>
  <c r="J477" i="10"/>
  <c r="N476" i="10"/>
  <c r="M476" i="10"/>
  <c r="L476" i="10"/>
  <c r="K476" i="10"/>
  <c r="J476" i="10"/>
  <c r="N475" i="10"/>
  <c r="M475" i="10"/>
  <c r="L475" i="10"/>
  <c r="K475" i="10"/>
  <c r="J475" i="10"/>
  <c r="N474" i="10"/>
  <c r="M474" i="10"/>
  <c r="L474" i="10"/>
  <c r="K474" i="10"/>
  <c r="J474" i="10"/>
  <c r="N471" i="10"/>
  <c r="M471" i="10"/>
  <c r="L471" i="10"/>
  <c r="K471" i="10"/>
  <c r="J471" i="10"/>
  <c r="N467" i="10"/>
  <c r="M467" i="10"/>
  <c r="L467" i="10"/>
  <c r="K467" i="10"/>
  <c r="J467" i="10"/>
  <c r="N466" i="10"/>
  <c r="M466" i="10"/>
  <c r="L466" i="10"/>
  <c r="K466" i="10"/>
  <c r="J466" i="10"/>
  <c r="N465" i="10"/>
  <c r="M465" i="10"/>
  <c r="L465" i="10"/>
  <c r="K465" i="10"/>
  <c r="J465" i="10"/>
  <c r="N464" i="10"/>
  <c r="M464" i="10"/>
  <c r="L464" i="10"/>
  <c r="K464" i="10"/>
  <c r="J464" i="10"/>
  <c r="N463" i="10"/>
  <c r="M463" i="10"/>
  <c r="L463" i="10"/>
  <c r="K463" i="10"/>
  <c r="J463" i="10"/>
  <c r="N462" i="10"/>
  <c r="M462" i="10"/>
  <c r="L462" i="10"/>
  <c r="K462" i="10"/>
  <c r="J462" i="10"/>
  <c r="N461" i="10"/>
  <c r="M461" i="10"/>
  <c r="L461" i="10"/>
  <c r="K461" i="10"/>
  <c r="J461" i="10"/>
  <c r="M460" i="10"/>
  <c r="L460" i="10"/>
  <c r="K460" i="10"/>
  <c r="J460" i="10"/>
  <c r="N459" i="10"/>
  <c r="M459" i="10"/>
  <c r="L459" i="10"/>
  <c r="K459" i="10"/>
  <c r="J459" i="10"/>
  <c r="N458" i="10"/>
  <c r="M458" i="10"/>
  <c r="L458" i="10"/>
  <c r="K458" i="10"/>
  <c r="J458" i="10"/>
  <c r="N457" i="10"/>
  <c r="M457" i="10"/>
  <c r="L457" i="10"/>
  <c r="K457" i="10"/>
  <c r="J457" i="10"/>
  <c r="N456" i="10"/>
  <c r="M456" i="10"/>
  <c r="L456" i="10"/>
  <c r="K456" i="10"/>
  <c r="J456" i="10"/>
  <c r="N455" i="10"/>
  <c r="M455" i="10"/>
  <c r="L455" i="10"/>
  <c r="K455" i="10"/>
  <c r="J455" i="10"/>
  <c r="N454" i="10"/>
  <c r="M454" i="10"/>
  <c r="L454" i="10"/>
  <c r="K454" i="10"/>
  <c r="J454" i="10"/>
  <c r="M453" i="10"/>
  <c r="L453" i="10"/>
  <c r="K453" i="10"/>
  <c r="J453" i="10"/>
  <c r="M452" i="10"/>
  <c r="L452" i="10"/>
  <c r="K452" i="10"/>
  <c r="J452" i="10"/>
  <c r="M451" i="10"/>
  <c r="L451" i="10"/>
  <c r="K451" i="10"/>
  <c r="J451" i="10"/>
  <c r="M450" i="10"/>
  <c r="L450" i="10"/>
  <c r="K450" i="10"/>
  <c r="J450" i="10"/>
  <c r="M449" i="10"/>
  <c r="L449" i="10"/>
  <c r="K449" i="10"/>
  <c r="J449" i="10"/>
  <c r="N448" i="10"/>
  <c r="M448" i="10"/>
  <c r="L448" i="10"/>
  <c r="K448" i="10"/>
  <c r="J448" i="10"/>
  <c r="N447" i="10"/>
  <c r="M447" i="10"/>
  <c r="L447" i="10"/>
  <c r="K447" i="10"/>
  <c r="J447" i="10"/>
  <c r="N446" i="10"/>
  <c r="M446" i="10"/>
  <c r="L446" i="10"/>
  <c r="K446" i="10"/>
  <c r="J446" i="10"/>
  <c r="N445" i="10"/>
  <c r="M445" i="10"/>
  <c r="L445" i="10"/>
  <c r="K445" i="10"/>
  <c r="J445" i="10"/>
  <c r="N444" i="10"/>
  <c r="M444" i="10"/>
  <c r="L444" i="10"/>
  <c r="K444" i="10"/>
  <c r="J444" i="10"/>
  <c r="M443" i="10"/>
  <c r="L443" i="10"/>
  <c r="K443" i="10"/>
  <c r="J443" i="10"/>
  <c r="M442" i="10"/>
  <c r="L442" i="10"/>
  <c r="K442" i="10"/>
  <c r="J442" i="10"/>
  <c r="N441" i="10"/>
  <c r="M441" i="10"/>
  <c r="L441" i="10"/>
  <c r="K441" i="10"/>
  <c r="J441" i="10"/>
  <c r="N440" i="10"/>
  <c r="M440" i="10"/>
  <c r="L440" i="10"/>
  <c r="K440" i="10"/>
  <c r="J440" i="10"/>
  <c r="N439" i="10"/>
  <c r="M439" i="10"/>
  <c r="L439" i="10"/>
  <c r="K439" i="10"/>
  <c r="J439" i="10"/>
  <c r="N438" i="10"/>
  <c r="M438" i="10"/>
  <c r="L438" i="10"/>
  <c r="K438" i="10"/>
  <c r="J438" i="10"/>
  <c r="N437" i="10"/>
  <c r="M437" i="10"/>
  <c r="L437" i="10"/>
  <c r="K437" i="10"/>
  <c r="J437" i="10"/>
  <c r="M436" i="10"/>
  <c r="L436" i="10"/>
  <c r="K436" i="10"/>
  <c r="J436" i="10"/>
  <c r="N435" i="10"/>
  <c r="M435" i="10"/>
  <c r="L435" i="10"/>
  <c r="K435" i="10"/>
  <c r="J435" i="10"/>
  <c r="M434" i="10"/>
  <c r="L434" i="10"/>
  <c r="K434" i="10"/>
  <c r="J434" i="10"/>
  <c r="M433" i="10"/>
  <c r="L433" i="10"/>
  <c r="K433" i="10"/>
  <c r="J433" i="10"/>
  <c r="N432" i="10"/>
  <c r="M432" i="10"/>
  <c r="L432" i="10"/>
  <c r="K432" i="10"/>
  <c r="J432" i="10"/>
  <c r="N431" i="10"/>
  <c r="M431" i="10"/>
  <c r="L431" i="10"/>
  <c r="K431" i="10"/>
  <c r="J431" i="10"/>
  <c r="N430" i="10"/>
  <c r="M430" i="10"/>
  <c r="L430" i="10"/>
  <c r="K430" i="10"/>
  <c r="J430" i="10"/>
  <c r="N429" i="10"/>
  <c r="M429" i="10"/>
  <c r="L429" i="10"/>
  <c r="K429" i="10"/>
  <c r="J429" i="10"/>
  <c r="N428" i="10"/>
  <c r="M428" i="10"/>
  <c r="L428" i="10"/>
  <c r="K428" i="10"/>
  <c r="J428" i="10"/>
  <c r="N427" i="10"/>
  <c r="M427" i="10"/>
  <c r="L427" i="10"/>
  <c r="K427" i="10"/>
  <c r="J427" i="10"/>
  <c r="M426" i="10"/>
  <c r="L426" i="10"/>
  <c r="K426" i="10"/>
  <c r="J426" i="10"/>
  <c r="N425" i="10"/>
  <c r="M425" i="10"/>
  <c r="L425" i="10"/>
  <c r="K425" i="10"/>
  <c r="J425" i="10"/>
  <c r="N424" i="10"/>
  <c r="M424" i="10"/>
  <c r="L424" i="10"/>
  <c r="K424" i="10"/>
  <c r="J424" i="10"/>
  <c r="N423" i="10"/>
  <c r="M423" i="10"/>
  <c r="L423" i="10"/>
  <c r="K423" i="10"/>
  <c r="J423" i="10"/>
  <c r="N422" i="10"/>
  <c r="M422" i="10"/>
  <c r="L422" i="10"/>
  <c r="K422" i="10"/>
  <c r="J422" i="10"/>
  <c r="N419" i="10"/>
  <c r="M419" i="10"/>
  <c r="L419" i="10"/>
  <c r="J419" i="10"/>
  <c r="N418" i="10"/>
  <c r="M418" i="10"/>
  <c r="L418" i="10"/>
  <c r="J418" i="10"/>
  <c r="N417" i="10"/>
  <c r="M417" i="10"/>
  <c r="L417" i="10"/>
  <c r="J417" i="10"/>
  <c r="N416" i="10"/>
  <c r="M416" i="10"/>
  <c r="L416" i="10"/>
  <c r="J416" i="10"/>
  <c r="N415" i="10"/>
  <c r="M415" i="10"/>
  <c r="L415" i="10"/>
  <c r="J415" i="10"/>
  <c r="N409" i="10"/>
  <c r="M409" i="10"/>
  <c r="L409" i="10"/>
  <c r="K409" i="10"/>
  <c r="J409" i="10"/>
  <c r="N408" i="10"/>
  <c r="M408" i="10"/>
  <c r="L408" i="10"/>
  <c r="K408" i="10"/>
  <c r="J408" i="10"/>
  <c r="N407" i="10"/>
  <c r="M407" i="10"/>
  <c r="L407" i="10"/>
  <c r="K407" i="10"/>
  <c r="J407" i="10"/>
  <c r="N406" i="10"/>
  <c r="M406" i="10"/>
  <c r="L406" i="10"/>
  <c r="K406" i="10"/>
  <c r="J406" i="10"/>
  <c r="N403" i="10"/>
  <c r="M403" i="10"/>
  <c r="L403" i="10"/>
  <c r="K403" i="10"/>
  <c r="J403" i="10"/>
  <c r="N402" i="10"/>
  <c r="M402" i="10"/>
  <c r="L402" i="10"/>
  <c r="K402" i="10"/>
  <c r="J402" i="10"/>
  <c r="M401" i="10"/>
  <c r="L401" i="10"/>
  <c r="K401" i="10"/>
  <c r="J401" i="10"/>
  <c r="N400" i="10"/>
  <c r="M400" i="10"/>
  <c r="L400" i="10"/>
  <c r="K400" i="10"/>
  <c r="J400" i="10"/>
  <c r="N399" i="10"/>
  <c r="M399" i="10"/>
  <c r="L399" i="10"/>
  <c r="K399" i="10"/>
  <c r="J399" i="10"/>
  <c r="N398" i="10"/>
  <c r="M398" i="10"/>
  <c r="L398" i="10"/>
  <c r="K398" i="10"/>
  <c r="J398" i="10"/>
  <c r="N397" i="10"/>
  <c r="M397" i="10"/>
  <c r="L397" i="10"/>
  <c r="K397" i="10"/>
  <c r="J397" i="10"/>
  <c r="N395" i="10"/>
  <c r="M395" i="10"/>
  <c r="L395" i="10"/>
  <c r="K395" i="10"/>
  <c r="J395" i="10"/>
  <c r="N394" i="10"/>
  <c r="M394" i="10"/>
  <c r="L394" i="10"/>
  <c r="K394" i="10"/>
  <c r="J394" i="10"/>
  <c r="M393" i="10"/>
  <c r="L393" i="10"/>
  <c r="K393" i="10"/>
  <c r="J393" i="10"/>
  <c r="N392" i="10"/>
  <c r="M392" i="10"/>
  <c r="L392" i="10"/>
  <c r="K392" i="10"/>
  <c r="J392" i="10"/>
  <c r="M391" i="10"/>
  <c r="L391" i="10"/>
  <c r="K391" i="10"/>
  <c r="J391" i="10"/>
  <c r="M390" i="10"/>
  <c r="L390" i="10"/>
  <c r="K390" i="10"/>
  <c r="J390" i="10"/>
  <c r="N389" i="10"/>
  <c r="M389" i="10"/>
  <c r="L389" i="10"/>
  <c r="K389" i="10"/>
  <c r="J389" i="10"/>
  <c r="N388" i="10"/>
  <c r="M388" i="10"/>
  <c r="L388" i="10"/>
  <c r="K388" i="10"/>
  <c r="J388" i="10"/>
  <c r="N386" i="10"/>
  <c r="M386" i="10"/>
  <c r="L386" i="10"/>
  <c r="K386" i="10"/>
  <c r="J386" i="10"/>
  <c r="Z497" i="10" l="1"/>
  <c r="O385" i="10"/>
  <c r="N385" i="10"/>
  <c r="M385" i="10"/>
  <c r="L385" i="10"/>
  <c r="K385" i="10"/>
  <c r="J385" i="10"/>
  <c r="N384" i="10"/>
  <c r="M384" i="10"/>
  <c r="L384" i="10"/>
  <c r="K384" i="10"/>
  <c r="J384" i="10"/>
  <c r="N383" i="10"/>
  <c r="M383" i="10"/>
  <c r="L383" i="10"/>
  <c r="K383" i="10"/>
  <c r="J383" i="10"/>
  <c r="N382" i="10"/>
  <c r="M382" i="10"/>
  <c r="L382" i="10"/>
  <c r="K382" i="10"/>
  <c r="J382" i="10"/>
  <c r="N381" i="10"/>
  <c r="M381" i="10"/>
  <c r="L381" i="10"/>
  <c r="K381" i="10"/>
  <c r="J381" i="10"/>
  <c r="N380" i="10"/>
  <c r="M380" i="10"/>
  <c r="L380" i="10"/>
  <c r="K380" i="10"/>
  <c r="J380" i="10"/>
  <c r="N379" i="10"/>
  <c r="M379" i="10"/>
  <c r="L379" i="10"/>
  <c r="K379" i="10"/>
  <c r="J379" i="10"/>
  <c r="N378" i="10"/>
  <c r="M378" i="10"/>
  <c r="L378" i="10"/>
  <c r="K378" i="10"/>
  <c r="J378" i="10"/>
  <c r="N377" i="10"/>
  <c r="M377" i="10"/>
  <c r="L377" i="10"/>
  <c r="K377" i="10"/>
  <c r="J377" i="10"/>
  <c r="N376" i="10"/>
  <c r="M376" i="10"/>
  <c r="L376" i="10"/>
  <c r="K376" i="10"/>
  <c r="J376" i="10"/>
  <c r="N375" i="10"/>
  <c r="M375" i="10"/>
  <c r="L375" i="10"/>
  <c r="K375" i="10"/>
  <c r="J375" i="10"/>
  <c r="N374" i="10"/>
  <c r="M374" i="10"/>
  <c r="L374" i="10"/>
  <c r="K374" i="10"/>
  <c r="J374" i="10"/>
  <c r="N373" i="10"/>
  <c r="M373" i="10"/>
  <c r="L373" i="10"/>
  <c r="K373" i="10"/>
  <c r="J373" i="10"/>
  <c r="M372" i="10"/>
  <c r="L372" i="10"/>
  <c r="K372" i="10"/>
  <c r="J372" i="10"/>
  <c r="N371" i="10"/>
  <c r="M371" i="10"/>
  <c r="L371" i="10"/>
  <c r="K371" i="10"/>
  <c r="J371" i="10"/>
  <c r="N370" i="10"/>
  <c r="M370" i="10"/>
  <c r="L370" i="10"/>
  <c r="K370" i="10"/>
  <c r="J370" i="10"/>
  <c r="N369" i="10"/>
  <c r="M369" i="10"/>
  <c r="L369" i="10"/>
  <c r="K369" i="10"/>
  <c r="J369" i="10"/>
  <c r="N368" i="10"/>
  <c r="M368" i="10"/>
  <c r="L368" i="10"/>
  <c r="K368" i="10"/>
  <c r="J368" i="10"/>
  <c r="N367" i="10"/>
  <c r="M367" i="10"/>
  <c r="L367" i="10"/>
  <c r="K367" i="10"/>
  <c r="J367" i="10"/>
  <c r="M366" i="10"/>
  <c r="L366" i="10"/>
  <c r="K366" i="10"/>
  <c r="J366" i="10"/>
  <c r="N365" i="10"/>
  <c r="M365" i="10"/>
  <c r="L365" i="10"/>
  <c r="K365" i="10"/>
  <c r="J365" i="10"/>
  <c r="N364" i="10"/>
  <c r="M364" i="10"/>
  <c r="L364" i="10"/>
  <c r="K364" i="10"/>
  <c r="J364" i="10"/>
  <c r="N363" i="10"/>
  <c r="M363" i="10"/>
  <c r="L363" i="10"/>
  <c r="K363" i="10"/>
  <c r="J363" i="10"/>
  <c r="N362" i="10"/>
  <c r="M362" i="10"/>
  <c r="L362" i="10"/>
  <c r="K362" i="10"/>
  <c r="J362" i="10"/>
  <c r="N360" i="10"/>
  <c r="M360" i="10"/>
  <c r="L360" i="10"/>
  <c r="K360" i="10"/>
  <c r="J360" i="10"/>
  <c r="M358" i="10"/>
  <c r="L358" i="10"/>
  <c r="K358" i="10"/>
  <c r="J358" i="10"/>
  <c r="N357" i="10"/>
  <c r="M357" i="10"/>
  <c r="L357" i="10"/>
  <c r="K357" i="10"/>
  <c r="J357" i="10"/>
  <c r="N356" i="10"/>
  <c r="M356" i="10"/>
  <c r="L356" i="10"/>
  <c r="K356" i="10"/>
  <c r="J356" i="10"/>
  <c r="M355" i="10"/>
  <c r="L355" i="10"/>
  <c r="K355" i="10"/>
  <c r="J355" i="10"/>
  <c r="M354" i="10"/>
  <c r="L354" i="10"/>
  <c r="K354" i="10"/>
  <c r="J354" i="10"/>
  <c r="M353" i="10"/>
  <c r="L353" i="10"/>
  <c r="K353" i="10"/>
  <c r="J353" i="10"/>
  <c r="M348" i="10"/>
  <c r="L348" i="10"/>
  <c r="K348" i="10"/>
  <c r="J348" i="10"/>
  <c r="N347" i="10"/>
  <c r="M347" i="10"/>
  <c r="L347" i="10"/>
  <c r="K347" i="10"/>
  <c r="J347" i="10"/>
  <c r="N346" i="10"/>
  <c r="M346" i="10"/>
  <c r="L346" i="10"/>
  <c r="K346" i="10"/>
  <c r="J346" i="10"/>
  <c r="N345" i="10"/>
  <c r="M345" i="10"/>
  <c r="L345" i="10"/>
  <c r="K345" i="10"/>
  <c r="J345" i="10"/>
  <c r="N342" i="10"/>
  <c r="M342" i="10"/>
  <c r="L342" i="10"/>
  <c r="K342" i="10"/>
  <c r="J342" i="10"/>
  <c r="N341" i="10"/>
  <c r="M341" i="10"/>
  <c r="L341" i="10"/>
  <c r="K341" i="10"/>
  <c r="J341" i="10"/>
  <c r="N340" i="10"/>
  <c r="M340" i="10"/>
  <c r="L340" i="10"/>
  <c r="K340" i="10"/>
  <c r="J340" i="10"/>
  <c r="N339" i="10"/>
  <c r="M339" i="10"/>
  <c r="L339" i="10"/>
  <c r="K339" i="10"/>
  <c r="J339" i="10"/>
  <c r="M338" i="10"/>
  <c r="L338" i="10"/>
  <c r="K338" i="10"/>
  <c r="J338" i="10"/>
  <c r="M336" i="10"/>
  <c r="L336" i="10"/>
  <c r="K336" i="10"/>
  <c r="J336" i="10"/>
  <c r="N335" i="10"/>
  <c r="M335" i="10"/>
  <c r="L335" i="10"/>
  <c r="K335" i="10"/>
  <c r="J335" i="10"/>
  <c r="N334" i="10"/>
  <c r="M334" i="10"/>
  <c r="L334" i="10"/>
  <c r="K334" i="10"/>
  <c r="J334" i="10"/>
  <c r="M333" i="10"/>
  <c r="L333" i="10"/>
  <c r="K333" i="10"/>
  <c r="J333" i="10"/>
  <c r="M332" i="10"/>
  <c r="L332" i="10"/>
  <c r="K332" i="10"/>
  <c r="J332" i="10"/>
  <c r="N331" i="10"/>
  <c r="M331" i="10"/>
  <c r="L331" i="10"/>
  <c r="K331" i="10"/>
  <c r="J331" i="10"/>
  <c r="M330" i="10"/>
  <c r="L330" i="10"/>
  <c r="K330" i="10"/>
  <c r="J330" i="10"/>
  <c r="M329" i="10"/>
  <c r="L329" i="10"/>
  <c r="K329" i="10"/>
  <c r="J329" i="10"/>
  <c r="N328" i="10"/>
  <c r="M328" i="10"/>
  <c r="L328" i="10"/>
  <c r="K328" i="10"/>
  <c r="J328" i="10"/>
  <c r="N327" i="10"/>
  <c r="M327" i="10"/>
  <c r="L327" i="10"/>
  <c r="K327" i="10"/>
  <c r="J327" i="10"/>
  <c r="N326" i="10"/>
  <c r="M326" i="10"/>
  <c r="L326" i="10"/>
  <c r="K326" i="10"/>
  <c r="J326" i="10"/>
  <c r="N325" i="10"/>
  <c r="M325" i="10"/>
  <c r="L325" i="10"/>
  <c r="K325" i="10"/>
  <c r="J325" i="10"/>
  <c r="N324" i="10" l="1"/>
  <c r="M324" i="10"/>
  <c r="L324" i="10"/>
  <c r="K324" i="10"/>
  <c r="J324" i="10"/>
  <c r="N323" i="10"/>
  <c r="M323" i="10"/>
  <c r="L323" i="10"/>
  <c r="K323" i="10"/>
  <c r="J323" i="10"/>
  <c r="N322" i="10"/>
  <c r="M322" i="10"/>
  <c r="L322" i="10"/>
  <c r="K322" i="10"/>
  <c r="J322" i="10"/>
  <c r="N321" i="10"/>
  <c r="M321" i="10"/>
  <c r="L321" i="10"/>
  <c r="K321" i="10"/>
  <c r="J321" i="10"/>
  <c r="N320" i="10"/>
  <c r="M320" i="10"/>
  <c r="L320" i="10"/>
  <c r="K320" i="10"/>
  <c r="J320" i="10"/>
  <c r="N319" i="10"/>
  <c r="M319" i="10"/>
  <c r="L319" i="10"/>
  <c r="K319" i="10"/>
  <c r="J319" i="10"/>
  <c r="N318" i="10"/>
  <c r="M318" i="10"/>
  <c r="L318" i="10"/>
  <c r="K318" i="10"/>
  <c r="J318" i="10"/>
  <c r="M317" i="10"/>
  <c r="L317" i="10"/>
  <c r="K317" i="10"/>
  <c r="J317" i="10"/>
  <c r="N316" i="10"/>
  <c r="M316" i="10"/>
  <c r="L316" i="10"/>
  <c r="K316" i="10"/>
  <c r="J316" i="10"/>
  <c r="N315" i="10"/>
  <c r="M315" i="10"/>
  <c r="L315" i="10"/>
  <c r="K315" i="10"/>
  <c r="J315" i="10"/>
  <c r="N314" i="10"/>
  <c r="M314" i="10"/>
  <c r="L314" i="10"/>
  <c r="K314" i="10"/>
  <c r="J314" i="10"/>
  <c r="N313" i="10"/>
  <c r="M313" i="10"/>
  <c r="L313" i="10"/>
  <c r="K313" i="10"/>
  <c r="J313" i="10"/>
  <c r="N312" i="10"/>
  <c r="M312" i="10"/>
  <c r="L312" i="10"/>
  <c r="K312" i="10"/>
  <c r="J312" i="10"/>
  <c r="M311" i="10"/>
  <c r="L311" i="10"/>
  <c r="K311" i="10"/>
  <c r="J311" i="10"/>
  <c r="M310" i="10"/>
  <c r="L310" i="10"/>
  <c r="K310" i="10"/>
  <c r="J310" i="10"/>
  <c r="N309" i="10"/>
  <c r="M309" i="10"/>
  <c r="L309" i="10"/>
  <c r="K309" i="10"/>
  <c r="J309" i="10"/>
  <c r="N308" i="10"/>
  <c r="M308" i="10"/>
  <c r="L308" i="10"/>
  <c r="K308" i="10"/>
  <c r="J308" i="10"/>
  <c r="M307" i="10"/>
  <c r="L307" i="10"/>
  <c r="K307" i="10"/>
  <c r="J307" i="10"/>
  <c r="N306" i="10"/>
  <c r="M306" i="10"/>
  <c r="L306" i="10"/>
  <c r="K306" i="10"/>
  <c r="J306" i="10"/>
  <c r="N303" i="10" l="1"/>
  <c r="M303" i="10"/>
  <c r="L303" i="10"/>
  <c r="K303" i="10"/>
  <c r="J303" i="10"/>
  <c r="N301" i="10"/>
  <c r="M301" i="10"/>
  <c r="L301" i="10"/>
  <c r="K301" i="10"/>
  <c r="J301" i="10"/>
  <c r="N300" i="10"/>
  <c r="M300" i="10"/>
  <c r="L300" i="10"/>
  <c r="K300" i="10"/>
  <c r="J300" i="10"/>
  <c r="N299" i="10"/>
  <c r="M299" i="10"/>
  <c r="L299" i="10"/>
  <c r="K299" i="10"/>
  <c r="J299" i="10"/>
  <c r="N298" i="10"/>
  <c r="M298" i="10"/>
  <c r="L298" i="10"/>
  <c r="K298" i="10"/>
  <c r="J298" i="10"/>
  <c r="N297" i="10"/>
  <c r="M297" i="10"/>
  <c r="L297" i="10"/>
  <c r="K297" i="10"/>
  <c r="J297" i="10"/>
  <c r="N295" i="10"/>
  <c r="M295" i="10"/>
  <c r="L295" i="10"/>
  <c r="K295" i="10"/>
  <c r="J295" i="10"/>
  <c r="M294" i="10"/>
  <c r="L294" i="10"/>
  <c r="K294" i="10"/>
  <c r="J294" i="10"/>
  <c r="N293" i="10"/>
  <c r="M293" i="10"/>
  <c r="L293" i="10"/>
  <c r="K293" i="10"/>
  <c r="J293" i="10"/>
  <c r="N292" i="10"/>
  <c r="M292" i="10"/>
  <c r="L292" i="10"/>
  <c r="K292" i="10"/>
  <c r="J292" i="10"/>
  <c r="N290" i="10"/>
  <c r="M290" i="10"/>
  <c r="L290" i="10"/>
  <c r="K290" i="10"/>
  <c r="J290" i="10"/>
  <c r="M289" i="10"/>
  <c r="L289" i="10"/>
  <c r="K289" i="10"/>
  <c r="J289" i="10"/>
  <c r="N288" i="10"/>
  <c r="M288" i="10"/>
  <c r="L288" i="10"/>
  <c r="K288" i="10"/>
  <c r="J288" i="10"/>
  <c r="N287" i="10" l="1"/>
  <c r="M287" i="10"/>
  <c r="L287" i="10"/>
  <c r="K287" i="10"/>
  <c r="J287" i="10"/>
  <c r="N286" i="10"/>
  <c r="M286" i="10"/>
  <c r="L286" i="10"/>
  <c r="K286" i="10"/>
  <c r="J286" i="10"/>
  <c r="N285" i="10"/>
  <c r="M285" i="10"/>
  <c r="L285" i="10"/>
  <c r="K285" i="10"/>
  <c r="J285" i="10"/>
  <c r="N284" i="10"/>
  <c r="M284" i="10"/>
  <c r="L284" i="10"/>
  <c r="K284" i="10"/>
  <c r="J284" i="10"/>
  <c r="N282" i="10"/>
  <c r="M282" i="10"/>
  <c r="L282" i="10"/>
  <c r="K282" i="10"/>
  <c r="J282" i="10"/>
  <c r="N281" i="10"/>
  <c r="M281" i="10"/>
  <c r="L281" i="10"/>
  <c r="K281" i="10"/>
  <c r="J281" i="10"/>
  <c r="M280" i="10"/>
  <c r="L280" i="10"/>
  <c r="K280" i="10"/>
  <c r="J280" i="10"/>
  <c r="M279" i="10"/>
  <c r="L279" i="10"/>
  <c r="K279" i="10"/>
  <c r="J279" i="10"/>
  <c r="N278" i="10"/>
  <c r="M278" i="10"/>
  <c r="L278" i="10"/>
  <c r="K278" i="10"/>
  <c r="J278" i="10"/>
  <c r="M277" i="10"/>
  <c r="L277" i="10"/>
  <c r="K277" i="10"/>
  <c r="J277" i="10"/>
  <c r="N276" i="10"/>
  <c r="M276" i="10"/>
  <c r="L276" i="10"/>
  <c r="K276" i="10"/>
  <c r="J276" i="10"/>
  <c r="M275" i="10"/>
  <c r="L275" i="10"/>
  <c r="K275" i="10"/>
  <c r="J275" i="10"/>
  <c r="M274" i="10"/>
  <c r="L274" i="10"/>
  <c r="K274" i="10"/>
  <c r="J274" i="10"/>
  <c r="N273" i="10"/>
  <c r="M273" i="10"/>
  <c r="L273" i="10"/>
  <c r="K273" i="10"/>
  <c r="J273" i="10"/>
  <c r="M272" i="10"/>
  <c r="L272" i="10"/>
  <c r="K272" i="10"/>
  <c r="J272" i="10"/>
  <c r="M271" i="10"/>
  <c r="L271" i="10"/>
  <c r="K271" i="10"/>
  <c r="J271" i="10"/>
  <c r="M270" i="10"/>
  <c r="L270" i="10"/>
  <c r="K270" i="10"/>
  <c r="J270" i="10"/>
  <c r="M269" i="10"/>
  <c r="L269" i="10"/>
  <c r="K269" i="10"/>
  <c r="J269" i="10"/>
  <c r="N268" i="10"/>
  <c r="M268" i="10"/>
  <c r="L268" i="10"/>
  <c r="K268" i="10"/>
  <c r="J268" i="10"/>
  <c r="N267" i="10"/>
  <c r="M267" i="10"/>
  <c r="L267" i="10"/>
  <c r="K267" i="10"/>
  <c r="J267" i="10"/>
  <c r="M266" i="10"/>
  <c r="L266" i="10"/>
  <c r="K266" i="10"/>
  <c r="J266" i="10"/>
  <c r="M265" i="10"/>
  <c r="L265" i="10"/>
  <c r="K265" i="10"/>
  <c r="J265" i="10"/>
  <c r="N264" i="10"/>
  <c r="M264" i="10"/>
  <c r="L264" i="10"/>
  <c r="K264" i="10"/>
  <c r="J264" i="10"/>
  <c r="N263" i="10"/>
  <c r="M263" i="10"/>
  <c r="L263" i="10"/>
  <c r="K263" i="10"/>
  <c r="J263" i="10"/>
  <c r="M262" i="10"/>
  <c r="L262" i="10"/>
  <c r="K262" i="10"/>
  <c r="J262" i="10"/>
  <c r="N260" i="10"/>
  <c r="M260" i="10"/>
  <c r="L260" i="10"/>
  <c r="K260" i="10"/>
  <c r="J260" i="10"/>
  <c r="N259" i="10"/>
  <c r="M259" i="10"/>
  <c r="L259" i="10"/>
  <c r="K259" i="10"/>
  <c r="J259" i="10"/>
  <c r="M258" i="10"/>
  <c r="L258" i="10"/>
  <c r="K258" i="10"/>
  <c r="J258" i="10"/>
  <c r="M257" i="10"/>
  <c r="K257" i="10"/>
  <c r="J257" i="10"/>
  <c r="M256" i="10"/>
  <c r="L256" i="10"/>
  <c r="K256" i="10"/>
  <c r="J256" i="10"/>
  <c r="M255" i="10"/>
  <c r="L255" i="10"/>
  <c r="K255" i="10"/>
  <c r="J255" i="10"/>
  <c r="M254" i="10"/>
  <c r="L254" i="10"/>
  <c r="K254" i="10"/>
  <c r="J254" i="10"/>
  <c r="N253" i="10"/>
  <c r="M253" i="10"/>
  <c r="L253" i="10"/>
  <c r="K253" i="10"/>
  <c r="J253" i="10"/>
  <c r="M252" i="10"/>
  <c r="L252" i="10"/>
  <c r="K252" i="10"/>
  <c r="J252" i="10"/>
  <c r="M251" i="10"/>
  <c r="L251" i="10"/>
  <c r="K251" i="10"/>
  <c r="J251" i="10"/>
  <c r="N250" i="10"/>
  <c r="M250" i="10"/>
  <c r="L250" i="10"/>
  <c r="K250" i="10"/>
  <c r="J250" i="10"/>
  <c r="M249" i="10"/>
  <c r="L249" i="10"/>
  <c r="K249" i="10"/>
  <c r="J249" i="10"/>
  <c r="M248" i="10"/>
  <c r="L248" i="10"/>
  <c r="K248" i="10"/>
  <c r="J248" i="10"/>
  <c r="M247" i="10"/>
  <c r="L247" i="10"/>
  <c r="K247" i="10"/>
  <c r="J247" i="10"/>
  <c r="N246" i="10" l="1"/>
  <c r="M246" i="10"/>
  <c r="L246" i="10"/>
  <c r="K246" i="10"/>
  <c r="J246" i="10"/>
  <c r="N245" i="10"/>
  <c r="M245" i="10"/>
  <c r="L245" i="10"/>
  <c r="K245" i="10"/>
  <c r="J245" i="10"/>
  <c r="M244" i="10"/>
  <c r="L244" i="10"/>
  <c r="K244" i="10"/>
  <c r="J244" i="10"/>
  <c r="M243" i="10"/>
  <c r="L243" i="10"/>
  <c r="K243" i="10"/>
  <c r="J243" i="10"/>
  <c r="N242" i="10"/>
  <c r="M242" i="10"/>
  <c r="L242" i="10"/>
  <c r="K242" i="10"/>
  <c r="J242" i="10"/>
  <c r="N241" i="10" l="1"/>
  <c r="M241" i="10"/>
  <c r="L241" i="10"/>
  <c r="K241" i="10"/>
  <c r="J241" i="10"/>
  <c r="N240" i="10"/>
  <c r="M240" i="10"/>
  <c r="L240" i="10"/>
  <c r="K240" i="10"/>
  <c r="J240" i="10"/>
  <c r="N238" i="10"/>
  <c r="M238" i="10"/>
  <c r="L238" i="10"/>
  <c r="K238" i="10"/>
  <c r="J238" i="10"/>
  <c r="N237" i="10"/>
  <c r="M237" i="10"/>
  <c r="L237" i="10"/>
  <c r="K237" i="10"/>
  <c r="J237" i="10"/>
  <c r="N236" i="10"/>
  <c r="M236" i="10"/>
  <c r="L236" i="10"/>
  <c r="K236" i="10"/>
  <c r="J236" i="10"/>
  <c r="M235" i="10"/>
  <c r="L235" i="10"/>
  <c r="K235" i="10"/>
  <c r="J235" i="10"/>
  <c r="N234" i="10"/>
  <c r="M234" i="10"/>
  <c r="L234" i="10"/>
  <c r="K234" i="10"/>
  <c r="J234" i="10"/>
  <c r="N233" i="10"/>
  <c r="M233" i="10"/>
  <c r="L233" i="10"/>
  <c r="K233" i="10"/>
  <c r="J233" i="10"/>
  <c r="N232" i="10"/>
  <c r="M232" i="10"/>
  <c r="L232" i="10"/>
  <c r="K232" i="10"/>
  <c r="J232" i="10"/>
  <c r="N231" i="10"/>
  <c r="M231" i="10"/>
  <c r="L231" i="10"/>
  <c r="K231" i="10"/>
  <c r="J231" i="10"/>
  <c r="N230" i="10"/>
  <c r="M230" i="10"/>
  <c r="L230" i="10"/>
  <c r="K230" i="10"/>
  <c r="J230" i="10"/>
  <c r="N229" i="10"/>
  <c r="M229" i="10"/>
  <c r="L229" i="10"/>
  <c r="K229" i="10"/>
  <c r="J229" i="10"/>
  <c r="N228" i="10"/>
  <c r="M228" i="10"/>
  <c r="L228" i="10"/>
  <c r="K228" i="10"/>
  <c r="J228" i="10"/>
  <c r="M227" i="10"/>
  <c r="L227" i="10"/>
  <c r="K227" i="10"/>
  <c r="J227" i="10"/>
  <c r="N226" i="10"/>
  <c r="M226" i="10"/>
  <c r="L226" i="10"/>
  <c r="K226" i="10"/>
  <c r="J226" i="10"/>
  <c r="M225" i="10"/>
  <c r="L225" i="10"/>
  <c r="K225" i="10"/>
  <c r="J225" i="10"/>
  <c r="M224" i="10"/>
  <c r="L224" i="10"/>
  <c r="K224" i="10"/>
  <c r="J224" i="10"/>
  <c r="M223" i="10"/>
  <c r="L223" i="10"/>
  <c r="K223" i="10"/>
  <c r="J223" i="10"/>
  <c r="N222" i="10"/>
  <c r="M222" i="10"/>
  <c r="L222" i="10"/>
  <c r="K222" i="10"/>
  <c r="J222" i="10"/>
  <c r="N221" i="10"/>
  <c r="M221" i="10"/>
  <c r="L221" i="10"/>
  <c r="K221" i="10"/>
  <c r="J221" i="10"/>
  <c r="M220" i="10"/>
  <c r="L220" i="10"/>
  <c r="K220" i="10"/>
  <c r="J220" i="10"/>
  <c r="M219" i="10"/>
  <c r="L219" i="10"/>
  <c r="K219" i="10"/>
  <c r="J219" i="10"/>
  <c r="M218" i="10"/>
  <c r="L218" i="10"/>
  <c r="K218" i="10"/>
  <c r="J218" i="10"/>
  <c r="M217" i="10"/>
  <c r="L217" i="10"/>
  <c r="K217" i="10"/>
  <c r="J217" i="10"/>
  <c r="N216" i="10"/>
  <c r="M216" i="10"/>
  <c r="L216" i="10"/>
  <c r="K216" i="10"/>
  <c r="J216" i="10"/>
  <c r="N215" i="10"/>
  <c r="M215" i="10"/>
  <c r="L215" i="10"/>
  <c r="K215" i="10"/>
  <c r="J215" i="10"/>
  <c r="M214" i="10"/>
  <c r="L214" i="10"/>
  <c r="K214" i="10"/>
  <c r="J214" i="10"/>
  <c r="M213" i="10"/>
  <c r="L213" i="10"/>
  <c r="K213" i="10"/>
  <c r="J213" i="10"/>
  <c r="M212" i="10"/>
  <c r="L212" i="10"/>
  <c r="K212" i="10"/>
  <c r="J212" i="10"/>
  <c r="M211" i="10"/>
  <c r="L211" i="10"/>
  <c r="K211" i="10"/>
  <c r="J211" i="10"/>
  <c r="N210" i="10"/>
  <c r="M210" i="10"/>
  <c r="L210" i="10"/>
  <c r="K210" i="10"/>
  <c r="J210" i="10"/>
  <c r="N209" i="10"/>
  <c r="M209" i="10"/>
  <c r="L209" i="10"/>
  <c r="K209" i="10"/>
  <c r="J209" i="10"/>
  <c r="O207" i="10"/>
  <c r="N207" i="10"/>
  <c r="M207" i="10"/>
  <c r="L207" i="10"/>
  <c r="K207" i="10"/>
  <c r="J207" i="10"/>
  <c r="O206" i="10"/>
  <c r="N206" i="10"/>
  <c r="M206" i="10"/>
  <c r="L206" i="10"/>
  <c r="K206" i="10"/>
  <c r="J206" i="10"/>
  <c r="O205" i="10"/>
  <c r="N205" i="10"/>
  <c r="M205" i="10"/>
  <c r="L205" i="10"/>
  <c r="K205" i="10"/>
  <c r="J205" i="10"/>
  <c r="N204" i="10"/>
  <c r="M204" i="10"/>
  <c r="L204" i="10"/>
  <c r="K204" i="10"/>
  <c r="J204" i="10"/>
  <c r="O203" i="10"/>
  <c r="N203" i="10"/>
  <c r="M203" i="10"/>
  <c r="L203" i="10"/>
  <c r="K203" i="10"/>
  <c r="J203" i="10"/>
  <c r="M202" i="10"/>
  <c r="L202" i="10"/>
  <c r="K202" i="10"/>
  <c r="J202" i="10"/>
  <c r="O201" i="10"/>
  <c r="N201" i="10"/>
  <c r="M201" i="10"/>
  <c r="L201" i="10"/>
  <c r="K201" i="10"/>
  <c r="J201" i="10"/>
  <c r="O200" i="10"/>
  <c r="N200" i="10"/>
  <c r="M200" i="10"/>
  <c r="L200" i="10"/>
  <c r="K200" i="10"/>
  <c r="J200" i="10"/>
  <c r="O199" i="10"/>
  <c r="N199" i="10"/>
  <c r="M199" i="10"/>
  <c r="L199" i="10"/>
  <c r="K199" i="10"/>
  <c r="J199" i="10"/>
  <c r="O198" i="10"/>
  <c r="N198" i="10"/>
  <c r="M198" i="10"/>
  <c r="L198" i="10"/>
  <c r="K198" i="10"/>
  <c r="J198" i="10"/>
  <c r="M197" i="10"/>
  <c r="L197" i="10"/>
  <c r="K197" i="10"/>
  <c r="J197" i="10"/>
  <c r="M196" i="10"/>
  <c r="L196" i="10"/>
  <c r="K196" i="10"/>
  <c r="J196" i="10"/>
  <c r="M195" i="10"/>
  <c r="L195" i="10"/>
  <c r="K195" i="10"/>
  <c r="J195" i="10"/>
  <c r="N194" i="10"/>
  <c r="M194" i="10"/>
  <c r="L194" i="10"/>
  <c r="K194" i="10"/>
  <c r="J194" i="10"/>
  <c r="M193" i="10"/>
  <c r="L193" i="10"/>
  <c r="K193" i="10"/>
  <c r="J193" i="10"/>
  <c r="M191" i="10"/>
  <c r="L191" i="10"/>
  <c r="K191" i="10"/>
  <c r="J191" i="10"/>
  <c r="M190" i="10"/>
  <c r="L190" i="10"/>
  <c r="K190" i="10"/>
  <c r="J190" i="10"/>
  <c r="M189" i="10"/>
  <c r="L189" i="10"/>
  <c r="K189" i="10"/>
  <c r="J189" i="10"/>
  <c r="M188" i="10"/>
  <c r="L188" i="10"/>
  <c r="K188" i="10"/>
  <c r="J188" i="10"/>
  <c r="N187" i="10"/>
  <c r="M187" i="10"/>
  <c r="L187" i="10"/>
  <c r="K187" i="10"/>
  <c r="J187" i="10"/>
  <c r="M186" i="10"/>
  <c r="L186" i="10"/>
  <c r="K186" i="10"/>
  <c r="J186" i="10"/>
  <c r="N185" i="10"/>
  <c r="M185" i="10"/>
  <c r="L185" i="10"/>
  <c r="K185" i="10"/>
  <c r="J185" i="10"/>
  <c r="M182" i="10"/>
  <c r="L182" i="10"/>
  <c r="K182" i="10"/>
  <c r="J182" i="10"/>
  <c r="M181" i="10"/>
  <c r="L181" i="10"/>
  <c r="K181" i="10"/>
  <c r="J181" i="10"/>
  <c r="M180" i="10"/>
  <c r="L180" i="10"/>
  <c r="K180" i="10"/>
  <c r="J180" i="10"/>
  <c r="N179" i="10"/>
  <c r="M179" i="10"/>
  <c r="L179" i="10"/>
  <c r="K179" i="10"/>
  <c r="J179" i="10"/>
  <c r="M178" i="10"/>
  <c r="L178" i="10"/>
  <c r="K178" i="10"/>
  <c r="J178" i="10"/>
  <c r="N177" i="10"/>
  <c r="M177" i="10"/>
  <c r="L177" i="10"/>
  <c r="K177" i="10"/>
  <c r="J177" i="10"/>
  <c r="M176" i="10"/>
  <c r="L176" i="10"/>
  <c r="K176" i="10"/>
  <c r="J176" i="10"/>
  <c r="M175" i="10"/>
  <c r="L175" i="10"/>
  <c r="K175" i="10"/>
  <c r="J175" i="10"/>
  <c r="M173" i="10"/>
  <c r="L173" i="10"/>
  <c r="K173" i="10"/>
  <c r="J173" i="10"/>
  <c r="N172" i="10"/>
  <c r="M172" i="10"/>
  <c r="L172" i="10"/>
  <c r="K172" i="10"/>
  <c r="J172" i="10"/>
  <c r="M171" i="10"/>
  <c r="L171" i="10"/>
  <c r="K171" i="10"/>
  <c r="J171" i="10"/>
  <c r="M170" i="10"/>
  <c r="L170" i="10"/>
  <c r="K170" i="10"/>
  <c r="J170" i="10"/>
  <c r="N169" i="10"/>
  <c r="M169" i="10"/>
  <c r="L169" i="10"/>
  <c r="K169" i="10"/>
  <c r="J169" i="10"/>
  <c r="M168" i="10"/>
  <c r="L168" i="10"/>
  <c r="K168" i="10"/>
  <c r="J168" i="10"/>
  <c r="M167" i="10"/>
  <c r="L167" i="10"/>
  <c r="K167" i="10"/>
  <c r="J167" i="10"/>
  <c r="M166" i="10"/>
  <c r="L166" i="10"/>
  <c r="K166" i="10"/>
  <c r="J166" i="10"/>
  <c r="N165" i="10"/>
  <c r="M165" i="10"/>
  <c r="L165" i="10"/>
  <c r="K165" i="10"/>
  <c r="J165" i="10"/>
  <c r="N164" i="10"/>
  <c r="M164" i="10"/>
  <c r="L164" i="10"/>
  <c r="K164" i="10"/>
  <c r="J164" i="10"/>
  <c r="N163" i="10"/>
  <c r="M163" i="10"/>
  <c r="L163" i="10"/>
  <c r="K163" i="10"/>
  <c r="J163" i="10"/>
  <c r="N162" i="10"/>
  <c r="M162" i="10"/>
  <c r="L162" i="10"/>
  <c r="K162" i="10"/>
  <c r="J162" i="10"/>
  <c r="N161" i="10"/>
  <c r="M161" i="10"/>
  <c r="L161" i="10"/>
  <c r="K161" i="10"/>
  <c r="J161" i="10"/>
  <c r="N160" i="10"/>
  <c r="M160" i="10"/>
  <c r="L160" i="10"/>
  <c r="K160" i="10"/>
  <c r="J160" i="10"/>
  <c r="N159" i="10"/>
  <c r="M159" i="10"/>
  <c r="L159" i="10"/>
  <c r="K159" i="10"/>
  <c r="J159" i="10"/>
  <c r="N157" i="10"/>
  <c r="M157" i="10"/>
  <c r="L157" i="10"/>
  <c r="K157" i="10"/>
  <c r="J157" i="10"/>
  <c r="N156" i="10"/>
  <c r="M156" i="10"/>
  <c r="L156" i="10"/>
  <c r="K156" i="10"/>
  <c r="J156" i="10"/>
  <c r="N155" i="10"/>
  <c r="M155" i="10"/>
  <c r="L155" i="10"/>
  <c r="K155" i="10"/>
  <c r="J155" i="10"/>
  <c r="N154" i="10"/>
  <c r="M154" i="10"/>
  <c r="L154" i="10"/>
  <c r="K154" i="10"/>
  <c r="J154" i="10"/>
  <c r="N153" i="10"/>
  <c r="M153" i="10"/>
  <c r="L153" i="10"/>
  <c r="K153" i="10"/>
  <c r="J153" i="10"/>
  <c r="N151" i="10"/>
  <c r="M151" i="10"/>
  <c r="L151" i="10"/>
  <c r="K151" i="10"/>
  <c r="J151" i="10"/>
  <c r="N150" i="10"/>
  <c r="M150" i="10"/>
  <c r="L150" i="10"/>
  <c r="K150" i="10"/>
  <c r="J150" i="10"/>
  <c r="N149" i="10"/>
  <c r="M149" i="10"/>
  <c r="L149" i="10"/>
  <c r="K149" i="10"/>
  <c r="J149" i="10"/>
  <c r="N147" i="10" l="1"/>
  <c r="M147" i="10"/>
  <c r="L147" i="10"/>
  <c r="K147" i="10"/>
  <c r="J147" i="10"/>
  <c r="N146" i="10"/>
  <c r="M146" i="10"/>
  <c r="L146" i="10"/>
  <c r="K146" i="10"/>
  <c r="J146" i="10"/>
  <c r="N145" i="10"/>
  <c r="M145" i="10"/>
  <c r="L145" i="10"/>
  <c r="K145" i="10"/>
  <c r="J145" i="10"/>
  <c r="N143" i="10"/>
  <c r="M143" i="10"/>
  <c r="L143" i="10"/>
  <c r="K143" i="10"/>
  <c r="J143" i="10"/>
  <c r="N142" i="10"/>
  <c r="M142" i="10"/>
  <c r="L142" i="10"/>
  <c r="K142" i="10"/>
  <c r="J142" i="10"/>
  <c r="M140" i="10"/>
  <c r="L140" i="10"/>
  <c r="K140" i="10"/>
  <c r="J140" i="10"/>
  <c r="M139" i="10"/>
  <c r="L139" i="10"/>
  <c r="K139" i="10"/>
  <c r="J139" i="10"/>
  <c r="N138" i="10"/>
  <c r="M138" i="10"/>
  <c r="L138" i="10"/>
  <c r="K138" i="10"/>
  <c r="J138" i="10"/>
  <c r="O137" i="10"/>
  <c r="N137" i="10"/>
  <c r="M137" i="10"/>
  <c r="L137" i="10"/>
  <c r="K137" i="10"/>
  <c r="J137" i="10"/>
  <c r="N136" i="10"/>
  <c r="M136" i="10"/>
  <c r="L136" i="10"/>
  <c r="K136" i="10"/>
  <c r="J136" i="10"/>
  <c r="N135" i="10"/>
  <c r="M135" i="10"/>
  <c r="L135" i="10"/>
  <c r="K135" i="10"/>
  <c r="J135" i="10"/>
  <c r="M134" i="10"/>
  <c r="L134" i="10"/>
  <c r="K134" i="10"/>
  <c r="J134" i="10"/>
  <c r="M133" i="10"/>
  <c r="L133" i="10"/>
  <c r="K133" i="10"/>
  <c r="J133" i="10"/>
  <c r="M132" i="10"/>
  <c r="L132" i="10"/>
  <c r="K132" i="10"/>
  <c r="J132" i="10"/>
  <c r="N131" i="10"/>
  <c r="M131" i="10"/>
  <c r="L131" i="10"/>
  <c r="K131" i="10"/>
  <c r="J131" i="10"/>
  <c r="M130" i="10"/>
  <c r="L130" i="10"/>
  <c r="K130" i="10"/>
  <c r="J130" i="10"/>
  <c r="M129" i="10"/>
  <c r="L129" i="10"/>
  <c r="K129" i="10"/>
  <c r="J129" i="10"/>
  <c r="M128" i="10"/>
  <c r="L128" i="10"/>
  <c r="K128" i="10"/>
  <c r="J128" i="10"/>
  <c r="N127" i="10"/>
  <c r="M127" i="10"/>
  <c r="L127" i="10"/>
  <c r="K127" i="10"/>
  <c r="J127" i="10"/>
  <c r="N126" i="10"/>
  <c r="M126" i="10"/>
  <c r="L126" i="10"/>
  <c r="K126" i="10"/>
  <c r="J126" i="10"/>
  <c r="N125" i="10"/>
  <c r="M125" i="10"/>
  <c r="L125" i="10"/>
  <c r="K125" i="10"/>
  <c r="J125" i="10"/>
  <c r="N123" i="10"/>
  <c r="M123" i="10"/>
  <c r="L123" i="10"/>
  <c r="K123" i="10"/>
  <c r="J123" i="10"/>
  <c r="N122" i="10"/>
  <c r="M122" i="10"/>
  <c r="L122" i="10"/>
  <c r="K122" i="10"/>
  <c r="J122" i="10"/>
  <c r="N120" i="10"/>
  <c r="M120" i="10"/>
  <c r="L120" i="10"/>
  <c r="K120" i="10"/>
  <c r="J120" i="10"/>
  <c r="M119" i="10"/>
  <c r="L119" i="10"/>
  <c r="K119" i="10"/>
  <c r="J119" i="10"/>
  <c r="N118" i="10"/>
  <c r="M118" i="10"/>
  <c r="L118" i="10"/>
  <c r="K118" i="10"/>
  <c r="J118" i="10"/>
  <c r="N117" i="10"/>
  <c r="M117" i="10"/>
  <c r="L117" i="10"/>
  <c r="K117" i="10"/>
  <c r="J117" i="10"/>
  <c r="N116" i="10"/>
  <c r="M116" i="10"/>
  <c r="L116" i="10"/>
  <c r="K116" i="10"/>
  <c r="J116" i="10"/>
  <c r="N115" i="10"/>
  <c r="M115" i="10"/>
  <c r="L115" i="10"/>
  <c r="K115" i="10"/>
  <c r="J115" i="10"/>
  <c r="N114" i="10"/>
  <c r="M114" i="10"/>
  <c r="L114" i="10"/>
  <c r="K114" i="10"/>
  <c r="J114" i="10"/>
  <c r="N113" i="10"/>
  <c r="M113" i="10"/>
  <c r="L113" i="10"/>
  <c r="K113" i="10"/>
  <c r="J113" i="10"/>
  <c r="N112" i="10"/>
  <c r="M112" i="10"/>
  <c r="L112" i="10"/>
  <c r="K112" i="10"/>
  <c r="J112" i="10"/>
  <c r="N111" i="10"/>
  <c r="M111" i="10"/>
  <c r="L111" i="10"/>
  <c r="K111" i="10"/>
  <c r="J111" i="10"/>
  <c r="N110" i="10"/>
  <c r="M110" i="10"/>
  <c r="L110" i="10"/>
  <c r="K110" i="10"/>
  <c r="J110" i="10"/>
  <c r="N109" i="10"/>
  <c r="M109" i="10"/>
  <c r="L109" i="10"/>
  <c r="K109" i="10"/>
  <c r="J109" i="10"/>
  <c r="N108" i="10"/>
  <c r="M108" i="10"/>
  <c r="L108" i="10"/>
  <c r="K108" i="10"/>
  <c r="J108" i="10"/>
  <c r="N107" i="10"/>
  <c r="M107" i="10"/>
  <c r="L107" i="10"/>
  <c r="K107" i="10"/>
  <c r="J107" i="10"/>
  <c r="N106" i="10"/>
  <c r="M106" i="10"/>
  <c r="L106" i="10"/>
  <c r="K106" i="10"/>
  <c r="J106" i="10"/>
  <c r="N105" i="10"/>
  <c r="M105" i="10"/>
  <c r="L105" i="10"/>
  <c r="K105" i="10"/>
  <c r="J105" i="10"/>
  <c r="N104" i="10"/>
  <c r="M104" i="10"/>
  <c r="L104" i="10"/>
  <c r="K104" i="10"/>
  <c r="J104" i="10"/>
  <c r="N103" i="10"/>
  <c r="M103" i="10"/>
  <c r="L103" i="10"/>
  <c r="K103" i="10"/>
  <c r="J103" i="10"/>
  <c r="N102" i="10"/>
  <c r="M102" i="10"/>
  <c r="L102" i="10"/>
  <c r="K102" i="10"/>
  <c r="J102" i="10"/>
  <c r="N101" i="10"/>
  <c r="M101" i="10"/>
  <c r="L101" i="10"/>
  <c r="K101" i="10"/>
  <c r="J101" i="10"/>
  <c r="N100" i="10"/>
  <c r="M100" i="10"/>
  <c r="L100" i="10"/>
  <c r="K100" i="10"/>
  <c r="J100" i="10"/>
  <c r="N99" i="10"/>
  <c r="M99" i="10"/>
  <c r="L99" i="10"/>
  <c r="K99" i="10"/>
  <c r="J99" i="10"/>
  <c r="N98" i="10"/>
  <c r="M98" i="10"/>
  <c r="L98" i="10"/>
  <c r="K98" i="10"/>
  <c r="J98" i="10"/>
  <c r="N97" i="10"/>
  <c r="M97" i="10"/>
  <c r="L97" i="10"/>
  <c r="K97" i="10"/>
  <c r="J97" i="10"/>
  <c r="N96" i="10"/>
  <c r="M96" i="10"/>
  <c r="L96" i="10"/>
  <c r="K96" i="10"/>
  <c r="J96" i="10"/>
  <c r="N95" i="10"/>
  <c r="M95" i="10"/>
  <c r="L95" i="10"/>
  <c r="K95" i="10"/>
  <c r="J95" i="10"/>
  <c r="N94" i="10"/>
  <c r="M94" i="10"/>
  <c r="L94" i="10"/>
  <c r="K94" i="10"/>
  <c r="J94" i="10"/>
  <c r="N93" i="10"/>
  <c r="M93" i="10"/>
  <c r="L93" i="10"/>
  <c r="K93" i="10"/>
  <c r="J93" i="10"/>
  <c r="N92" i="10"/>
  <c r="M92" i="10"/>
  <c r="L92" i="10"/>
  <c r="K92" i="10"/>
  <c r="J92" i="10"/>
  <c r="N91" i="10"/>
  <c r="M91" i="10"/>
  <c r="L91" i="10"/>
  <c r="K91" i="10"/>
  <c r="J91" i="10"/>
  <c r="N90" i="10"/>
  <c r="M90" i="10"/>
  <c r="L90" i="10"/>
  <c r="K90" i="10"/>
  <c r="J90" i="10"/>
  <c r="N89" i="10"/>
  <c r="M89" i="10"/>
  <c r="L89" i="10"/>
  <c r="K89" i="10"/>
  <c r="J89" i="10"/>
  <c r="N88" i="10"/>
  <c r="M88" i="10"/>
  <c r="L88" i="10"/>
  <c r="K88" i="10"/>
  <c r="J88" i="10"/>
  <c r="N87" i="10"/>
  <c r="M87" i="10"/>
  <c r="L87" i="10"/>
  <c r="K87" i="10"/>
  <c r="J87" i="10"/>
  <c r="N86" i="10"/>
  <c r="M86" i="10"/>
  <c r="L86" i="10"/>
  <c r="K86" i="10"/>
  <c r="J86" i="10"/>
  <c r="N85" i="10"/>
  <c r="M85" i="10"/>
  <c r="L85" i="10"/>
  <c r="K85" i="10"/>
  <c r="J85" i="10"/>
  <c r="N84" i="10"/>
  <c r="M84" i="10"/>
  <c r="L84" i="10"/>
  <c r="K84" i="10"/>
  <c r="J84" i="10"/>
  <c r="N83" i="10"/>
  <c r="M83" i="10"/>
  <c r="L83" i="10"/>
  <c r="K83" i="10"/>
  <c r="J83" i="10"/>
  <c r="N82" i="10"/>
  <c r="M82" i="10"/>
  <c r="L82" i="10"/>
  <c r="K82" i="10"/>
  <c r="J82" i="10"/>
  <c r="N80" i="10"/>
  <c r="M80" i="10"/>
  <c r="L80" i="10"/>
  <c r="K80" i="10"/>
  <c r="J80" i="10"/>
  <c r="N79" i="10"/>
  <c r="M79" i="10"/>
  <c r="L79" i="10"/>
  <c r="K79" i="10"/>
  <c r="J79" i="10"/>
  <c r="N78" i="10"/>
  <c r="M78" i="10"/>
  <c r="L78" i="10"/>
  <c r="K78" i="10"/>
  <c r="J78" i="10"/>
  <c r="N77" i="10"/>
  <c r="M77" i="10"/>
  <c r="L77" i="10"/>
  <c r="K77" i="10"/>
  <c r="J77" i="10"/>
  <c r="N76" i="10"/>
  <c r="M76" i="10"/>
  <c r="L76" i="10"/>
  <c r="K76" i="10"/>
  <c r="J76" i="10"/>
  <c r="N75" i="10"/>
  <c r="M75" i="10"/>
  <c r="L75" i="10"/>
  <c r="K75" i="10"/>
  <c r="J75" i="10"/>
  <c r="N74" i="10"/>
  <c r="M74" i="10"/>
  <c r="L74" i="10"/>
  <c r="K74" i="10"/>
  <c r="J74" i="10"/>
  <c r="N73" i="10"/>
  <c r="M73" i="10"/>
  <c r="L73" i="10"/>
  <c r="K73" i="10"/>
  <c r="J73" i="10"/>
  <c r="M71" i="10"/>
  <c r="L71" i="10"/>
  <c r="K71" i="10"/>
  <c r="J71" i="10"/>
  <c r="M70" i="10"/>
  <c r="L70" i="10"/>
  <c r="K70" i="10"/>
  <c r="J70" i="10"/>
  <c r="N69" i="10"/>
  <c r="M69" i="10"/>
  <c r="L69" i="10"/>
  <c r="K69" i="10"/>
  <c r="J69" i="10"/>
  <c r="N68" i="10"/>
  <c r="M68" i="10"/>
  <c r="L68" i="10"/>
  <c r="K68" i="10"/>
  <c r="J68" i="10"/>
  <c r="N67" i="10"/>
  <c r="M67" i="10"/>
  <c r="L67" i="10"/>
  <c r="K67" i="10"/>
  <c r="J67" i="10"/>
  <c r="N66" i="10"/>
  <c r="M66" i="10"/>
  <c r="L66" i="10"/>
  <c r="K66" i="10"/>
  <c r="J66" i="10"/>
  <c r="N65" i="10"/>
  <c r="M65" i="10"/>
  <c r="L65" i="10"/>
  <c r="K65" i="10"/>
  <c r="J65" i="10"/>
  <c r="N64" i="10"/>
  <c r="M64" i="10"/>
  <c r="L64" i="10"/>
  <c r="K64" i="10"/>
  <c r="J64" i="10"/>
  <c r="N63" i="10"/>
  <c r="M63" i="10"/>
  <c r="L63" i="10"/>
  <c r="K63" i="10"/>
  <c r="J63" i="10"/>
  <c r="N62" i="10"/>
  <c r="M62" i="10"/>
  <c r="L62" i="10"/>
  <c r="K62" i="10"/>
  <c r="J62" i="10"/>
  <c r="N61" i="10"/>
  <c r="M61" i="10"/>
  <c r="L61" i="10"/>
  <c r="K61" i="10"/>
  <c r="J61" i="10"/>
  <c r="N60" i="10"/>
  <c r="M60" i="10"/>
  <c r="L60" i="10"/>
  <c r="K60" i="10"/>
  <c r="J60" i="10"/>
  <c r="N59" i="10"/>
  <c r="M59" i="10"/>
  <c r="L59" i="10"/>
  <c r="K59" i="10"/>
  <c r="J59" i="10"/>
  <c r="N58" i="10"/>
  <c r="M58" i="10"/>
  <c r="L58" i="10"/>
  <c r="K58" i="10"/>
  <c r="J58" i="10"/>
  <c r="N57" i="10"/>
  <c r="M57" i="10"/>
  <c r="L57" i="10"/>
  <c r="K57" i="10"/>
  <c r="J57" i="10"/>
  <c r="N56" i="10"/>
  <c r="M56" i="10"/>
  <c r="L56" i="10"/>
  <c r="K56" i="10"/>
  <c r="J56" i="10"/>
  <c r="N55" i="10"/>
  <c r="M55" i="10"/>
  <c r="L55" i="10"/>
  <c r="K55" i="10"/>
  <c r="J55" i="10"/>
  <c r="N54" i="10"/>
  <c r="M54" i="10"/>
  <c r="L54" i="10"/>
  <c r="K54" i="10"/>
  <c r="J54" i="10"/>
  <c r="N53" i="10"/>
  <c r="M53" i="10"/>
  <c r="L53" i="10"/>
  <c r="K53" i="10"/>
  <c r="J53" i="10"/>
  <c r="N52" i="10"/>
  <c r="M52" i="10"/>
  <c r="L52" i="10"/>
  <c r="K52" i="10"/>
  <c r="J52" i="10"/>
  <c r="N51" i="10"/>
  <c r="M51" i="10"/>
  <c r="L51" i="10"/>
  <c r="K51" i="10"/>
  <c r="J51" i="10"/>
  <c r="N50" i="10"/>
  <c r="M50" i="10"/>
  <c r="L50" i="10"/>
  <c r="K50" i="10"/>
  <c r="J50" i="10"/>
  <c r="N49" i="10"/>
  <c r="M49" i="10"/>
  <c r="L49" i="10"/>
  <c r="K49" i="10"/>
  <c r="J49" i="10"/>
  <c r="N48" i="10"/>
  <c r="M48" i="10"/>
  <c r="L48" i="10"/>
  <c r="K48" i="10"/>
  <c r="J48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M44" i="10"/>
  <c r="L44" i="10"/>
  <c r="K44" i="10"/>
  <c r="J44" i="10"/>
  <c r="O43" i="10"/>
  <c r="N43" i="10"/>
  <c r="M43" i="10"/>
  <c r="L43" i="10"/>
  <c r="K43" i="10"/>
  <c r="J43" i="10"/>
  <c r="O42" i="10"/>
  <c r="N42" i="10"/>
  <c r="M42" i="10"/>
  <c r="L42" i="10"/>
  <c r="K42" i="10"/>
  <c r="J42" i="10"/>
  <c r="M41" i="10"/>
  <c r="L41" i="10"/>
  <c r="K41" i="10"/>
  <c r="J41" i="10"/>
  <c r="M40" i="10"/>
  <c r="L40" i="10"/>
  <c r="K40" i="10"/>
  <c r="J40" i="10"/>
  <c r="O39" i="10"/>
  <c r="N39" i="10"/>
  <c r="M39" i="10"/>
  <c r="L39" i="10"/>
  <c r="K39" i="10"/>
  <c r="J39" i="10"/>
  <c r="J38" i="10"/>
  <c r="M35" i="10"/>
  <c r="L35" i="10"/>
  <c r="K35" i="10"/>
  <c r="J35" i="10"/>
  <c r="O34" i="10"/>
  <c r="N34" i="10"/>
  <c r="M34" i="10"/>
  <c r="L34" i="10"/>
  <c r="K34" i="10"/>
  <c r="J34" i="10"/>
  <c r="M33" i="10"/>
  <c r="L33" i="10"/>
  <c r="J33" i="10"/>
  <c r="O32" i="10"/>
  <c r="N32" i="10"/>
  <c r="M32" i="10"/>
  <c r="L32" i="10"/>
  <c r="K32" i="10"/>
  <c r="J32" i="10"/>
  <c r="M31" i="10"/>
  <c r="L31" i="10"/>
  <c r="K31" i="10"/>
  <c r="J31" i="10"/>
  <c r="O30" i="10"/>
  <c r="N30" i="10"/>
  <c r="M30" i="10"/>
  <c r="L30" i="10"/>
  <c r="K30" i="10"/>
  <c r="J30" i="10"/>
  <c r="O28" i="10"/>
  <c r="N28" i="10"/>
  <c r="M28" i="10"/>
  <c r="L28" i="10"/>
  <c r="K28" i="10"/>
  <c r="J28" i="10"/>
  <c r="O25" i="10"/>
  <c r="N25" i="10"/>
  <c r="M25" i="10"/>
  <c r="L25" i="10"/>
  <c r="K25" i="10"/>
  <c r="J25" i="10" l="1"/>
  <c r="O22" i="10"/>
  <c r="N22" i="10"/>
  <c r="M22" i="10"/>
  <c r="L22" i="10"/>
  <c r="K22" i="10"/>
  <c r="J22" i="10"/>
  <c r="N21" i="10"/>
  <c r="M21" i="10"/>
  <c r="L21" i="10"/>
  <c r="K21" i="10"/>
  <c r="J21" i="10"/>
  <c r="N20" i="10"/>
  <c r="M20" i="10"/>
  <c r="L20" i="10"/>
  <c r="K20" i="10"/>
  <c r="J20" i="10"/>
  <c r="N19" i="10"/>
  <c r="M19" i="10"/>
  <c r="L19" i="10"/>
  <c r="K19" i="10"/>
  <c r="J19" i="10"/>
  <c r="N18" i="10" l="1"/>
  <c r="M18" i="10"/>
  <c r="L18" i="10"/>
  <c r="K18" i="10"/>
  <c r="J18" i="10"/>
  <c r="N17" i="10"/>
  <c r="M17" i="10"/>
  <c r="L17" i="10"/>
  <c r="K17" i="10"/>
  <c r="J17" i="10"/>
  <c r="N16" i="10"/>
  <c r="M16" i="10"/>
  <c r="L16" i="10"/>
  <c r="K16" i="10"/>
  <c r="J16" i="10"/>
  <c r="N15" i="10"/>
  <c r="M15" i="10"/>
  <c r="L15" i="10"/>
  <c r="K15" i="10"/>
  <c r="J15" i="10"/>
  <c r="N14" i="10"/>
  <c r="M14" i="10"/>
  <c r="L14" i="10"/>
  <c r="K14" i="10"/>
  <c r="J14" i="10"/>
  <c r="N13" i="10"/>
  <c r="M13" i="10"/>
  <c r="L13" i="10"/>
  <c r="K13" i="10"/>
  <c r="J13" i="10"/>
  <c r="N12" i="10"/>
  <c r="M12" i="10"/>
  <c r="L12" i="10"/>
  <c r="K12" i="10"/>
  <c r="J12" i="10"/>
  <c r="N11" i="10"/>
  <c r="M11" i="10"/>
  <c r="L11" i="10"/>
  <c r="K11" i="10"/>
  <c r="J11" i="10"/>
  <c r="N10" i="10"/>
  <c r="M10" i="10"/>
  <c r="L10" i="10"/>
  <c r="K10" i="10"/>
  <c r="J10" i="10"/>
  <c r="N9" i="10"/>
  <c r="M9" i="10"/>
  <c r="L9" i="10"/>
  <c r="K9" i="10"/>
  <c r="J9" i="10"/>
  <c r="N8" i="10"/>
  <c r="M8" i="10"/>
  <c r="L8" i="10"/>
  <c r="K8" i="10"/>
  <c r="J8" i="10"/>
  <c r="N7" i="10"/>
  <c r="M7" i="10"/>
  <c r="L7" i="10"/>
  <c r="K7" i="10"/>
  <c r="J7" i="10"/>
  <c r="N6" i="10"/>
  <c r="M6" i="10"/>
  <c r="L6" i="10"/>
  <c r="K6" i="10"/>
  <c r="J6" i="10"/>
  <c r="M5" i="10"/>
  <c r="L5" i="10"/>
  <c r="K5" i="10"/>
  <c r="J5" i="10"/>
  <c r="D185" i="1"/>
  <c r="D184" i="1"/>
  <c r="C176" i="1"/>
  <c r="D174" i="12"/>
  <c r="G174" i="12" s="1"/>
  <c r="D184" i="12" l="1"/>
  <c r="G184" i="12" s="1"/>
  <c r="E184" i="1"/>
  <c r="D185" i="12"/>
  <c r="G185" i="12" s="1"/>
  <c r="E185" i="1"/>
  <c r="C161" i="1" l="1"/>
  <c r="C160" i="1"/>
  <c r="C159" i="1"/>
  <c r="C158" i="1"/>
  <c r="C157" i="1"/>
  <c r="C140" i="1" l="1"/>
  <c r="C139" i="1"/>
  <c r="C138" i="1"/>
  <c r="C137" i="1"/>
  <c r="C136" i="1"/>
  <c r="C135" i="1"/>
  <c r="C134" i="1"/>
  <c r="C133" i="1"/>
  <c r="C132" i="1"/>
  <c r="C122" i="1"/>
  <c r="C121" i="1"/>
  <c r="C120" i="1"/>
  <c r="D139" i="12" l="1"/>
  <c r="G139" i="12" s="1"/>
  <c r="C142" i="1"/>
  <c r="C119" i="1"/>
  <c r="D118" i="1"/>
  <c r="C118" i="1"/>
  <c r="C117" i="1"/>
  <c r="C116" i="1"/>
  <c r="C115" i="1"/>
  <c r="D118" i="12" l="1"/>
  <c r="G118" i="12" s="1"/>
  <c r="E118" i="1"/>
  <c r="C107" i="1"/>
  <c r="C124" i="1"/>
  <c r="D85" i="1"/>
  <c r="D85" i="12" l="1"/>
  <c r="E85" i="1"/>
  <c r="D69" i="1"/>
  <c r="D69" i="12" l="1"/>
  <c r="E69" i="1"/>
  <c r="D68" i="1"/>
  <c r="D68" i="12" l="1"/>
  <c r="E68" i="1"/>
  <c r="C71" i="1"/>
  <c r="C63" i="1" l="1"/>
  <c r="C42" i="1"/>
  <c r="C41" i="1"/>
  <c r="C73" i="1" l="1"/>
  <c r="C36" i="1"/>
  <c r="C21" i="1"/>
  <c r="D13" i="1"/>
  <c r="D13" i="12" l="1"/>
  <c r="G13" i="12" s="1"/>
  <c r="E13" i="1"/>
  <c r="C15" i="1"/>
  <c r="G60" i="8"/>
  <c r="G54" i="8"/>
  <c r="C51" i="8"/>
  <c r="D48" i="8" s="1"/>
  <c r="G50" i="8"/>
  <c r="G49" i="8"/>
  <c r="G48" i="8" l="1"/>
  <c r="G61" i="8"/>
  <c r="G38" i="8"/>
  <c r="G26" i="8" l="1"/>
  <c r="D23" i="8"/>
  <c r="G23" i="8" s="1"/>
  <c r="D21" i="8" l="1"/>
  <c r="I21" i="8" s="1"/>
  <c r="D17" i="8"/>
  <c r="I17" i="8" s="1"/>
  <c r="G21" i="8" l="1"/>
  <c r="G17" i="8"/>
  <c r="C28" i="8" l="1"/>
  <c r="W16" i="10" l="1"/>
  <c r="W19" i="10"/>
  <c r="W23" i="10"/>
  <c r="W73" i="10"/>
  <c r="W75" i="10"/>
  <c r="W79" i="10"/>
  <c r="W82" i="10"/>
  <c r="W84" i="10"/>
  <c r="W93" i="10"/>
  <c r="W95" i="10"/>
  <c r="W97" i="10"/>
  <c r="W99" i="10"/>
  <c r="W106" i="10"/>
  <c r="W108" i="10"/>
  <c r="W110" i="10"/>
  <c r="W112" i="10"/>
  <c r="W114" i="10"/>
  <c r="W117" i="10"/>
  <c r="W119" i="10"/>
  <c r="W126" i="10"/>
  <c r="W128" i="10"/>
  <c r="W130" i="10"/>
  <c r="W132" i="10"/>
  <c r="W134" i="10"/>
  <c r="W137" i="10"/>
  <c r="W139" i="10"/>
  <c r="W143" i="10"/>
  <c r="W145" i="10"/>
  <c r="W199" i="10"/>
  <c r="W101" i="10"/>
  <c r="W26" i="10"/>
  <c r="W153" i="10"/>
  <c r="W155" i="10"/>
  <c r="W157" i="10"/>
  <c r="W152" i="10"/>
  <c r="W159" i="10"/>
  <c r="W161" i="10"/>
  <c r="W29" i="10"/>
  <c r="W166" i="10"/>
  <c r="W168" i="10"/>
  <c r="W57" i="10"/>
  <c r="W173" i="10"/>
  <c r="W175" i="10"/>
  <c r="W169" i="10"/>
  <c r="W62" i="10"/>
  <c r="W179" i="10"/>
  <c r="W182" i="10"/>
  <c r="W67" i="10"/>
  <c r="W195" i="10"/>
  <c r="W196" i="10"/>
  <c r="W184" i="10"/>
  <c r="W186" i="10"/>
  <c r="W189" i="10"/>
  <c r="W191" i="10"/>
  <c r="W221" i="10"/>
  <c r="W223" i="10"/>
  <c r="W328" i="10"/>
  <c r="W331" i="10"/>
  <c r="W334" i="10"/>
  <c r="W337" i="10"/>
  <c r="W339" i="10"/>
  <c r="W341" i="10"/>
  <c r="W343" i="10"/>
  <c r="W346" i="10"/>
  <c r="W348" i="10"/>
  <c r="W297" i="10"/>
  <c r="W301" i="10"/>
  <c r="W309" i="10"/>
  <c r="W313" i="10"/>
  <c r="W316" i="10"/>
  <c r="W318" i="10"/>
  <c r="W320" i="10"/>
  <c r="W378" i="10"/>
  <c r="W383" i="10"/>
  <c r="W387" i="10"/>
  <c r="W395" i="10"/>
  <c r="W397" i="10"/>
  <c r="W401" i="10"/>
  <c r="W404" i="10"/>
  <c r="W408" i="10"/>
  <c r="W410" i="10"/>
  <c r="W412" i="10"/>
  <c r="W420" i="10"/>
  <c r="W421" i="10"/>
  <c r="W425" i="10"/>
  <c r="W439" i="10"/>
  <c r="W441" i="10"/>
  <c r="W443" i="10"/>
  <c r="W226" i="10"/>
  <c r="W228" i="10"/>
  <c r="W230" i="10"/>
  <c r="W232" i="10"/>
  <c r="W234" i="10"/>
  <c r="W243" i="10"/>
  <c r="W250" i="10"/>
  <c r="W252" i="10"/>
  <c r="W255" i="10"/>
  <c r="W260" i="10"/>
  <c r="W263" i="10"/>
  <c r="W464" i="10"/>
  <c r="W468" i="10"/>
  <c r="W469" i="10"/>
  <c r="W472" i="10"/>
  <c r="W473" i="10"/>
  <c r="W273" i="10"/>
  <c r="W486" i="10"/>
  <c r="W276" i="10"/>
  <c r="W280" i="10"/>
  <c r="W282" i="10"/>
  <c r="W490" i="10"/>
  <c r="W492" i="10"/>
  <c r="W8" i="10"/>
  <c r="W13" i="10"/>
  <c r="W37" i="10"/>
  <c r="W86" i="10"/>
  <c r="W74" i="10"/>
  <c r="W76" i="10"/>
  <c r="W78" i="10"/>
  <c r="W83" i="10"/>
  <c r="W94" i="10"/>
  <c r="W96" i="10"/>
  <c r="W98" i="10"/>
  <c r="W107" i="10"/>
  <c r="W109" i="10"/>
  <c r="W111" i="10"/>
  <c r="W113" i="10"/>
  <c r="W116" i="10"/>
  <c r="W118" i="10"/>
  <c r="W120" i="10"/>
  <c r="W122" i="10"/>
  <c r="W125" i="10"/>
  <c r="W127" i="10"/>
  <c r="W129" i="10"/>
  <c r="W131" i="10"/>
  <c r="W133" i="10"/>
  <c r="W136" i="10"/>
  <c r="W138" i="10"/>
  <c r="W140" i="10"/>
  <c r="W142" i="10"/>
  <c r="W100" i="10"/>
  <c r="W104" i="10"/>
  <c r="W47" i="10"/>
  <c r="W27" i="10"/>
  <c r="W154" i="10"/>
  <c r="W156" i="10"/>
  <c r="W149" i="10"/>
  <c r="W158" i="10"/>
  <c r="W160" i="10"/>
  <c r="W162" i="10"/>
  <c r="W52" i="10"/>
  <c r="W165" i="10"/>
  <c r="W167" i="10"/>
  <c r="W172" i="10"/>
  <c r="W174" i="10"/>
  <c r="W176" i="10"/>
  <c r="W171" i="10"/>
  <c r="W61" i="10"/>
  <c r="W33" i="10"/>
  <c r="W180" i="10"/>
  <c r="W194" i="10"/>
  <c r="W183" i="10"/>
  <c r="W197" i="10"/>
  <c r="W185" i="10"/>
  <c r="W187" i="10"/>
  <c r="W190" i="10"/>
  <c r="W192" i="10"/>
  <c r="W213" i="10"/>
  <c r="W222" i="10"/>
  <c r="W491" i="10"/>
  <c r="W326" i="10"/>
  <c r="W329" i="10"/>
  <c r="W332" i="10"/>
  <c r="W335" i="10"/>
  <c r="W338" i="10"/>
  <c r="W340" i="10"/>
  <c r="W342" i="10"/>
  <c r="W345" i="10"/>
  <c r="W347" i="10"/>
  <c r="W349" i="10"/>
  <c r="W352" i="10"/>
  <c r="W478" i="10"/>
  <c r="W480" i="10"/>
  <c r="W295" i="10"/>
  <c r="W298" i="10"/>
  <c r="W300" i="10"/>
  <c r="W308" i="10"/>
  <c r="W312" i="10"/>
  <c r="W314" i="10"/>
  <c r="W315" i="10"/>
  <c r="W319" i="10"/>
  <c r="W321" i="10"/>
  <c r="W376" i="10"/>
  <c r="W379" i="10"/>
  <c r="W382" i="10"/>
  <c r="W388" i="10"/>
  <c r="W394" i="10"/>
  <c r="W396" i="10"/>
  <c r="W398" i="10"/>
  <c r="W409" i="10"/>
  <c r="W411" i="10"/>
  <c r="W413" i="10"/>
  <c r="W417" i="10"/>
  <c r="W424" i="10"/>
  <c r="W426" i="10"/>
  <c r="W431" i="10"/>
  <c r="W437" i="10"/>
  <c r="W440" i="10"/>
  <c r="W442" i="10"/>
  <c r="W227" i="10"/>
  <c r="W229" i="10"/>
  <c r="W231" i="10"/>
  <c r="W233" i="10"/>
  <c r="W235" i="10"/>
  <c r="W251" i="10"/>
  <c r="W259" i="10"/>
  <c r="W261" i="10"/>
  <c r="W264" i="10"/>
  <c r="W356" i="10"/>
  <c r="W361" i="10"/>
  <c r="W470" i="10"/>
  <c r="W466" i="10"/>
  <c r="W467" i="10"/>
  <c r="W274" i="10"/>
  <c r="W275" i="10"/>
  <c r="W487" i="10"/>
  <c r="W488" i="10"/>
  <c r="W489" i="10"/>
  <c r="W270" i="10"/>
  <c r="W271" i="10"/>
  <c r="W24" i="10"/>
  <c r="W77" i="10"/>
  <c r="W124" i="10"/>
  <c r="W201" i="10"/>
  <c r="W209" i="10"/>
  <c r="W322" i="10"/>
  <c r="W325" i="10"/>
  <c r="W477" i="10"/>
  <c r="W479" i="10"/>
  <c r="W290" i="10"/>
  <c r="W293" i="10"/>
  <c r="W299" i="10"/>
  <c r="W306" i="10"/>
  <c r="W375" i="10"/>
  <c r="W380" i="10"/>
  <c r="W381" i="10"/>
  <c r="W385" i="10"/>
  <c r="W392" i="10"/>
  <c r="W415" i="10"/>
  <c r="W429" i="10"/>
  <c r="W434" i="10"/>
  <c r="W239" i="10"/>
  <c r="W362" i="10"/>
  <c r="W455" i="10"/>
  <c r="W457" i="10"/>
  <c r="W269" i="10"/>
  <c r="W121" i="10"/>
  <c r="W141" i="10"/>
  <c r="W484" i="10"/>
  <c r="W81" i="10"/>
  <c r="W91" i="10"/>
  <c r="W144" i="10"/>
  <c r="W198" i="10"/>
  <c r="W148" i="10"/>
  <c r="W205" i="10"/>
  <c r="W284" i="10"/>
  <c r="W323" i="10"/>
  <c r="W482" i="10"/>
  <c r="W303" i="10"/>
  <c r="W377" i="10"/>
  <c r="W384" i="10"/>
  <c r="W386" i="10"/>
  <c r="W403" i="10"/>
  <c r="W407" i="10"/>
  <c r="W423" i="10"/>
  <c r="W447" i="10"/>
  <c r="W253" i="10"/>
  <c r="W454" i="10"/>
  <c r="W456" i="10"/>
  <c r="W461" i="10"/>
  <c r="W485" i="10"/>
  <c r="W105" i="10"/>
  <c r="D11" i="1"/>
  <c r="D104" i="1"/>
  <c r="D105" i="1"/>
  <c r="D188" i="1"/>
  <c r="D60" i="1"/>
  <c r="D67" i="1"/>
  <c r="D116" i="1"/>
  <c r="D120" i="1"/>
  <c r="D122" i="1"/>
  <c r="D137" i="1"/>
  <c r="D134" i="1"/>
  <c r="D135" i="1"/>
  <c r="D89" i="1"/>
  <c r="D158" i="1"/>
  <c r="D159" i="1"/>
  <c r="D34" i="1"/>
  <c r="D9" i="1"/>
  <c r="D10" i="1"/>
  <c r="D8" i="1"/>
  <c r="D82" i="1"/>
  <c r="D12" i="1"/>
  <c r="D175" i="12"/>
  <c r="G175" i="12" s="1"/>
  <c r="D81" i="1"/>
  <c r="D101" i="1"/>
  <c r="D103" i="1"/>
  <c r="D102" i="1"/>
  <c r="D176" i="12"/>
  <c r="G176" i="12" s="1"/>
  <c r="D59" i="1"/>
  <c r="D58" i="1"/>
  <c r="D61" i="1"/>
  <c r="D66" i="1"/>
  <c r="D115" i="1"/>
  <c r="D119" i="1"/>
  <c r="D117" i="1"/>
  <c r="D121" i="1"/>
  <c r="D136" i="1"/>
  <c r="D133" i="1"/>
  <c r="D140" i="1"/>
  <c r="D157" i="1"/>
  <c r="D160" i="1"/>
  <c r="D161" i="1"/>
  <c r="D149" i="1"/>
  <c r="E105" i="1" l="1"/>
  <c r="E102" i="1"/>
  <c r="E103" i="1"/>
  <c r="D149" i="12"/>
  <c r="G149" i="12" s="1"/>
  <c r="D160" i="12"/>
  <c r="G160" i="12" s="1"/>
  <c r="E160" i="1"/>
  <c r="D140" i="12"/>
  <c r="G140" i="12" s="1"/>
  <c r="E140" i="1"/>
  <c r="D138" i="12"/>
  <c r="G138" i="12" s="1"/>
  <c r="E138" i="1"/>
  <c r="D12" i="12"/>
  <c r="G12" i="12" s="1"/>
  <c r="E12" i="1"/>
  <c r="D82" i="12"/>
  <c r="G82" i="12" s="1"/>
  <c r="E82" i="1"/>
  <c r="D8" i="12"/>
  <c r="G8" i="12" s="1"/>
  <c r="E8" i="1"/>
  <c r="D10" i="12"/>
  <c r="G10" i="12" s="1"/>
  <c r="E10" i="1"/>
  <c r="D9" i="12"/>
  <c r="G9" i="12" s="1"/>
  <c r="E9" i="1"/>
  <c r="D34" i="12"/>
  <c r="G34" i="12" s="1"/>
  <c r="E34" i="1"/>
  <c r="D159" i="12"/>
  <c r="G159" i="12" s="1"/>
  <c r="E159" i="1"/>
  <c r="D158" i="12"/>
  <c r="G158" i="12" s="1"/>
  <c r="E158" i="1"/>
  <c r="D89" i="12"/>
  <c r="G89" i="12" s="1"/>
  <c r="E89" i="1"/>
  <c r="D137" i="12"/>
  <c r="G137" i="12" s="1"/>
  <c r="E137" i="1"/>
  <c r="D122" i="12"/>
  <c r="G122" i="12" s="1"/>
  <c r="E122" i="1"/>
  <c r="D120" i="12"/>
  <c r="G120" i="12" s="1"/>
  <c r="E120" i="1"/>
  <c r="D116" i="12"/>
  <c r="G116" i="12" s="1"/>
  <c r="E116" i="1"/>
  <c r="D67" i="12"/>
  <c r="G67" i="12" s="1"/>
  <c r="E67" i="1"/>
  <c r="D60" i="12"/>
  <c r="G60" i="12" s="1"/>
  <c r="E60" i="1"/>
  <c r="D188" i="12"/>
  <c r="G188" i="12" s="1"/>
  <c r="E188" i="1"/>
  <c r="D104" i="12"/>
  <c r="G104" i="12" s="1"/>
  <c r="E104" i="1"/>
  <c r="D84" i="12"/>
  <c r="G84" i="12" s="1"/>
  <c r="D161" i="12"/>
  <c r="G161" i="12" s="1"/>
  <c r="E161" i="1"/>
  <c r="D157" i="12"/>
  <c r="G157" i="12" s="1"/>
  <c r="E157" i="1"/>
  <c r="D133" i="12"/>
  <c r="G133" i="12" s="1"/>
  <c r="E133" i="1"/>
  <c r="D136" i="12"/>
  <c r="G136" i="12" s="1"/>
  <c r="E136" i="1"/>
  <c r="D121" i="12"/>
  <c r="G121" i="12" s="1"/>
  <c r="E121" i="1"/>
  <c r="D117" i="12"/>
  <c r="G117" i="12" s="1"/>
  <c r="E117" i="1"/>
  <c r="D119" i="12"/>
  <c r="G119" i="12" s="1"/>
  <c r="E119" i="1"/>
  <c r="D115" i="12"/>
  <c r="G115" i="12" s="1"/>
  <c r="E115" i="1"/>
  <c r="D66" i="12"/>
  <c r="G66" i="12" s="1"/>
  <c r="E66" i="1"/>
  <c r="E71" i="1" s="1"/>
  <c r="D61" i="12"/>
  <c r="G61" i="12" s="1"/>
  <c r="E61" i="1"/>
  <c r="D58" i="12"/>
  <c r="G58" i="12" s="1"/>
  <c r="E58" i="1"/>
  <c r="D59" i="12"/>
  <c r="G59" i="12" s="1"/>
  <c r="E59" i="1"/>
  <c r="D187" i="12"/>
  <c r="G187" i="12" s="1"/>
  <c r="E187" i="1"/>
  <c r="D101" i="12"/>
  <c r="G101" i="12" s="1"/>
  <c r="E101" i="1"/>
  <c r="D81" i="12"/>
  <c r="G81" i="12" s="1"/>
  <c r="E81" i="1"/>
  <c r="D83" i="12"/>
  <c r="D135" i="12"/>
  <c r="G135" i="12" s="1"/>
  <c r="E135" i="1"/>
  <c r="D134" i="12"/>
  <c r="G134" i="12" s="1"/>
  <c r="E134" i="1"/>
  <c r="D11" i="12"/>
  <c r="G11" i="12" s="1"/>
  <c r="E11" i="1"/>
  <c r="D105" i="12"/>
  <c r="G105" i="12" s="1"/>
  <c r="D102" i="12"/>
  <c r="G102" i="12" s="1"/>
  <c r="D103" i="12"/>
  <c r="G103" i="12" s="1"/>
  <c r="D13" i="8"/>
  <c r="W414" i="10"/>
  <c r="G19" i="8"/>
  <c r="C149" i="1"/>
  <c r="D71" i="1"/>
  <c r="D71" i="12" s="1"/>
  <c r="G71" i="12" s="1"/>
  <c r="Z501" i="10"/>
  <c r="Z499" i="10"/>
  <c r="Z503" i="10"/>
  <c r="Z500" i="10"/>
  <c r="Z498" i="10"/>
  <c r="D18" i="8"/>
  <c r="I18" i="8" s="1"/>
  <c r="G24" i="8"/>
  <c r="D25" i="8"/>
  <c r="I25" i="8" s="1"/>
  <c r="D124" i="1"/>
  <c r="D124" i="12" s="1"/>
  <c r="G124" i="12" s="1"/>
  <c r="D63" i="1"/>
  <c r="D107" i="1"/>
  <c r="D107" i="12" s="1"/>
  <c r="G107" i="12" s="1"/>
  <c r="D132" i="1"/>
  <c r="G18" i="8" l="1"/>
  <c r="G13" i="8"/>
  <c r="G25" i="8"/>
  <c r="G83" i="12"/>
  <c r="E124" i="1"/>
  <c r="E107" i="1"/>
  <c r="D63" i="12"/>
  <c r="G63" i="12" s="1"/>
  <c r="D132" i="12"/>
  <c r="G132" i="12" s="1"/>
  <c r="E132" i="1"/>
  <c r="E142" i="1" s="1"/>
  <c r="E63" i="1"/>
  <c r="E73" i="1" s="1"/>
  <c r="D142" i="1"/>
  <c r="D142" i="12" s="1"/>
  <c r="G142" i="12" s="1"/>
  <c r="D73" i="1"/>
  <c r="D55" i="8"/>
  <c r="G55" i="8" s="1"/>
  <c r="D11" i="8"/>
  <c r="I11" i="8" s="1"/>
  <c r="G35" i="8"/>
  <c r="D56" i="8"/>
  <c r="D10" i="8"/>
  <c r="I10" i="8" s="1"/>
  <c r="G11" i="8" l="1"/>
  <c r="G10" i="8"/>
  <c r="C149" i="12"/>
  <c r="C13" i="8"/>
  <c r="D8" i="8"/>
  <c r="D73" i="12"/>
  <c r="D12" i="8"/>
  <c r="G56" i="8"/>
  <c r="D57" i="8"/>
  <c r="G12" i="8" l="1"/>
  <c r="G8" i="8"/>
  <c r="G73" i="12"/>
  <c r="G57" i="8"/>
  <c r="E54" i="8"/>
  <c r="E57" i="8" s="1"/>
  <c r="F54" i="8" s="1"/>
  <c r="F57" i="8" s="1"/>
  <c r="D63" i="8"/>
  <c r="G62" i="8"/>
  <c r="G63" i="8" l="1"/>
  <c r="E60" i="8"/>
  <c r="E63" i="8" s="1"/>
  <c r="F60" i="8" s="1"/>
  <c r="F63" i="8" s="1"/>
  <c r="Y493" i="10"/>
  <c r="D51" i="8" l="1"/>
  <c r="G51" i="8" l="1"/>
  <c r="E48" i="8"/>
  <c r="E51" i="8" s="1"/>
  <c r="F48" i="8" s="1"/>
  <c r="F51" i="8" s="1"/>
  <c r="R474" i="10" l="1"/>
  <c r="W474" i="10" l="1"/>
  <c r="D16" i="8" l="1"/>
  <c r="I16" i="8" s="1"/>
  <c r="E173" i="1"/>
  <c r="D173" i="12"/>
  <c r="G173" i="12" s="1"/>
  <c r="G16" i="8" l="1"/>
  <c r="W39" i="10" l="1"/>
  <c r="W42" i="10"/>
  <c r="W41" i="10"/>
  <c r="W22" i="10"/>
  <c r="C164" i="1" l="1"/>
  <c r="C166" i="1" s="1"/>
  <c r="C164" i="12" l="1"/>
  <c r="F166" i="1"/>
  <c r="C166" i="12" l="1"/>
  <c r="C14" i="8"/>
  <c r="W353" i="10"/>
  <c r="R353" i="10"/>
  <c r="D86" i="1"/>
  <c r="R357" i="10"/>
  <c r="W357" i="10"/>
  <c r="R359" i="10"/>
  <c r="W359" i="10"/>
  <c r="R355" i="10"/>
  <c r="W355" i="10"/>
  <c r="W358" i="10"/>
  <c r="R358" i="10"/>
  <c r="R360" i="10"/>
  <c r="W360" i="10"/>
  <c r="C22" i="8" l="1"/>
  <c r="C36" i="8" s="1"/>
  <c r="C43" i="8" s="1"/>
  <c r="C18" i="12"/>
  <c r="D90" i="1"/>
  <c r="D90" i="12" s="1"/>
  <c r="E86" i="1"/>
  <c r="E92" i="1" s="1"/>
  <c r="D86" i="12"/>
  <c r="G86" i="12" s="1"/>
  <c r="C44" i="8" l="1"/>
  <c r="C45" i="8" s="1"/>
  <c r="D42" i="8" s="1"/>
  <c r="G42" i="8" s="1"/>
  <c r="D92" i="1"/>
  <c r="D9" i="8" s="1"/>
  <c r="G90" i="12"/>
  <c r="D34" i="8"/>
  <c r="R205" i="10"/>
  <c r="G9" i="8" l="1"/>
  <c r="D92" i="12"/>
  <c r="G92" i="12" s="1"/>
  <c r="F19" i="1"/>
  <c r="F21" i="1" l="1"/>
  <c r="C19" i="12"/>
  <c r="C21" i="12" s="1"/>
  <c r="C23" i="12" s="1"/>
  <c r="F23" i="1" l="1"/>
  <c r="C6" i="8" l="1"/>
  <c r="G102" i="1" l="1"/>
  <c r="G104" i="1"/>
  <c r="G103" i="1"/>
  <c r="G101" i="1"/>
  <c r="E103" i="12" l="1"/>
  <c r="E102" i="12"/>
  <c r="E104" i="12"/>
  <c r="G105" i="1"/>
  <c r="E101" i="12"/>
  <c r="W369" i="10"/>
  <c r="W371" i="10"/>
  <c r="W374" i="10"/>
  <c r="W370" i="10"/>
  <c r="W372" i="10"/>
  <c r="E105" i="12" l="1"/>
  <c r="G107" i="1"/>
  <c r="E10" i="8" s="1"/>
  <c r="H102" i="1"/>
  <c r="W368" i="10"/>
  <c r="H103" i="1"/>
  <c r="W365" i="10"/>
  <c r="W364" i="10"/>
  <c r="H104" i="1"/>
  <c r="H105" i="1"/>
  <c r="W367" i="10"/>
  <c r="H101" i="1"/>
  <c r="W363" i="10"/>
  <c r="F104" i="12" l="1"/>
  <c r="F105" i="12"/>
  <c r="F103" i="12"/>
  <c r="F102" i="12"/>
  <c r="E107" i="12"/>
  <c r="F101" i="12"/>
  <c r="H107" i="1"/>
  <c r="R471" i="10" l="1"/>
  <c r="W471" i="10"/>
  <c r="F107" i="12"/>
  <c r="F10" i="8"/>
  <c r="E164" i="1" l="1"/>
  <c r="E166" i="1" s="1"/>
  <c r="D166" i="1"/>
  <c r="D164" i="12"/>
  <c r="G164" i="12" s="1"/>
  <c r="E18" i="1" l="1"/>
  <c r="D18" i="12"/>
  <c r="G18" i="12" s="1"/>
  <c r="D166" i="12"/>
  <c r="G166" i="12" s="1"/>
  <c r="D14" i="8"/>
  <c r="G14" i="8" l="1"/>
  <c r="D22" i="8"/>
  <c r="D36" i="8" l="1"/>
  <c r="I22" i="8"/>
  <c r="D43" i="8"/>
  <c r="G43" i="8" s="1"/>
  <c r="G36" i="8"/>
  <c r="D44" i="8"/>
  <c r="G22" i="8"/>
  <c r="G44" i="8" l="1"/>
  <c r="D45" i="8"/>
  <c r="R267" i="10"/>
  <c r="D33" i="1"/>
  <c r="W267" i="10"/>
  <c r="E42" i="8" l="1"/>
  <c r="E45" i="8" s="1"/>
  <c r="F42" i="8" s="1"/>
  <c r="F45" i="8" s="1"/>
  <c r="G45" i="8"/>
  <c r="E33" i="1"/>
  <c r="D33" i="12"/>
  <c r="G33" i="12" s="1"/>
  <c r="R18" i="10"/>
  <c r="W48" i="10" l="1"/>
  <c r="R48" i="10"/>
  <c r="W63" i="10"/>
  <c r="R63" i="10"/>
  <c r="R20" i="10"/>
  <c r="W18" i="10"/>
  <c r="W60" i="10"/>
  <c r="R60" i="10"/>
  <c r="R14" i="10"/>
  <c r="W65" i="10" l="1"/>
  <c r="R65" i="10"/>
  <c r="R45" i="10"/>
  <c r="W53" i="10"/>
  <c r="R53" i="10"/>
  <c r="W55" i="10"/>
  <c r="R55" i="10"/>
  <c r="R17" i="10"/>
  <c r="R9" i="10"/>
  <c r="W14" i="10"/>
  <c r="W20" i="10"/>
  <c r="W58" i="10"/>
  <c r="R58" i="10"/>
  <c r="W50" i="10"/>
  <c r="R50" i="10"/>
  <c r="R11" i="10"/>
  <c r="W68" i="10"/>
  <c r="R68" i="10"/>
  <c r="W64" i="10" l="1"/>
  <c r="R64" i="10"/>
  <c r="R6" i="10"/>
  <c r="W49" i="10"/>
  <c r="R49" i="10"/>
  <c r="R21" i="10"/>
  <c r="W11" i="10"/>
  <c r="W9" i="10"/>
  <c r="W17" i="10"/>
  <c r="W45" i="10"/>
  <c r="W59" i="10"/>
  <c r="R59" i="10"/>
  <c r="W69" i="10" l="1"/>
  <c r="R69" i="10"/>
  <c r="R15" i="10"/>
  <c r="W54" i="10"/>
  <c r="R54" i="10"/>
  <c r="W6" i="10"/>
  <c r="W21" i="10"/>
  <c r="R10" i="10" l="1"/>
  <c r="D7" i="1"/>
  <c r="W15" i="10"/>
  <c r="G7" i="1"/>
  <c r="W10" i="10" l="1"/>
  <c r="H7" i="1"/>
  <c r="E7" i="12"/>
  <c r="G15" i="1"/>
  <c r="D7" i="12"/>
  <c r="G7" i="12" s="1"/>
  <c r="E7" i="1"/>
  <c r="E15" i="1" s="1"/>
  <c r="D15" i="1"/>
  <c r="E15" i="12" l="1"/>
  <c r="D15" i="12"/>
  <c r="G15" i="12" s="1"/>
  <c r="H15" i="1"/>
  <c r="F7" i="12"/>
  <c r="F15" i="12" l="1"/>
  <c r="D19" i="1" l="1"/>
  <c r="R206" i="10"/>
  <c r="D19" i="12" l="1"/>
  <c r="G19" i="12" s="1"/>
  <c r="E19" i="1"/>
  <c r="E21" i="1" s="1"/>
  <c r="E23" i="1" s="1"/>
  <c r="D21" i="1"/>
  <c r="G19" i="1"/>
  <c r="D21" i="12" l="1"/>
  <c r="G21" i="12" s="1"/>
  <c r="D23" i="1"/>
  <c r="G21" i="1"/>
  <c r="E19" i="12"/>
  <c r="W206" i="10"/>
  <c r="H19" i="1"/>
  <c r="D23" i="12" l="1"/>
  <c r="G23" i="12" s="1"/>
  <c r="D6" i="8"/>
  <c r="Y505" i="10"/>
  <c r="H21" i="1"/>
  <c r="F19" i="12"/>
  <c r="E21" i="12"/>
  <c r="G23" i="1"/>
  <c r="G6" i="8" l="1"/>
  <c r="E6" i="8"/>
  <c r="E23" i="12"/>
  <c r="F21" i="12"/>
  <c r="H23" i="1"/>
  <c r="F6" i="8" l="1"/>
  <c r="F23" i="12"/>
  <c r="P237" i="10" l="1"/>
  <c r="P240" i="10"/>
  <c r="P238" i="10"/>
  <c r="P236" i="10"/>
  <c r="P241" i="10" l="1"/>
  <c r="Q236" i="10"/>
  <c r="F32" i="1"/>
  <c r="P245" i="10"/>
  <c r="Q238" i="10"/>
  <c r="P246" i="10"/>
  <c r="Q240" i="10"/>
  <c r="P242" i="10"/>
  <c r="Q237" i="10"/>
  <c r="AD237" i="10" l="1"/>
  <c r="AD240" i="10"/>
  <c r="AD238" i="10"/>
  <c r="AD236" i="10"/>
  <c r="Q242" i="10"/>
  <c r="U237" i="10"/>
  <c r="R237" i="10"/>
  <c r="U240" i="10"/>
  <c r="Q246" i="10"/>
  <c r="R240" i="10"/>
  <c r="U238" i="10"/>
  <c r="Q245" i="10"/>
  <c r="R238" i="10"/>
  <c r="C32" i="12"/>
  <c r="F36" i="1"/>
  <c r="C39" i="1"/>
  <c r="F39" i="1"/>
  <c r="U236" i="10"/>
  <c r="Q241" i="10"/>
  <c r="Q505" i="10" s="1"/>
  <c r="AE505" i="10" s="1"/>
  <c r="R236" i="10"/>
  <c r="D32" i="1"/>
  <c r="AD241" i="10" l="1"/>
  <c r="R245" i="10"/>
  <c r="AD245" i="10"/>
  <c r="R246" i="10"/>
  <c r="AD246" i="10"/>
  <c r="R242" i="10"/>
  <c r="AD242" i="10"/>
  <c r="D32" i="12"/>
  <c r="G32" i="12" s="1"/>
  <c r="E32" i="1"/>
  <c r="E36" i="1" s="1"/>
  <c r="D36" i="1"/>
  <c r="D39" i="1"/>
  <c r="R241" i="10"/>
  <c r="C39" i="12"/>
  <c r="F47" i="1"/>
  <c r="C47" i="12" s="1"/>
  <c r="C36" i="12"/>
  <c r="V238" i="10"/>
  <c r="U245" i="10"/>
  <c r="V236" i="10"/>
  <c r="U241" i="10"/>
  <c r="G32" i="1"/>
  <c r="U246" i="10"/>
  <c r="V240" i="10"/>
  <c r="U242" i="10"/>
  <c r="V237" i="10"/>
  <c r="AF514" i="10" l="1"/>
  <c r="Q556" i="10"/>
  <c r="R556" i="10" s="1"/>
  <c r="F49" i="1"/>
  <c r="C49" i="12" s="1"/>
  <c r="D36" i="12"/>
  <c r="G36" i="12" s="1"/>
  <c r="G39" i="1"/>
  <c r="V242" i="10"/>
  <c r="W242" i="10" s="1"/>
  <c r="W237" i="10"/>
  <c r="V246" i="10"/>
  <c r="W246" i="10" s="1"/>
  <c r="W240" i="10"/>
  <c r="E32" i="12"/>
  <c r="G36" i="1"/>
  <c r="V241" i="10"/>
  <c r="H32" i="1"/>
  <c r="W236" i="10"/>
  <c r="V245" i="10"/>
  <c r="W245" i="10" s="1"/>
  <c r="W238" i="10"/>
  <c r="D39" i="12"/>
  <c r="G39" i="12" s="1"/>
  <c r="D47" i="1"/>
  <c r="D47" i="12" s="1"/>
  <c r="G47" i="12" s="1"/>
  <c r="E39" i="1"/>
  <c r="E47" i="1" s="1"/>
  <c r="E49" i="1" s="1"/>
  <c r="C7" i="8" l="1"/>
  <c r="F32" i="12"/>
  <c r="H36" i="1"/>
  <c r="E36" i="12"/>
  <c r="E39" i="12"/>
  <c r="G47" i="1"/>
  <c r="E47" i="12" s="1"/>
  <c r="W241" i="10"/>
  <c r="W498" i="10" s="1"/>
  <c r="H39" i="1"/>
  <c r="D49" i="1"/>
  <c r="C15" i="8" l="1"/>
  <c r="D49" i="12"/>
  <c r="G49" i="12" s="1"/>
  <c r="D7" i="8"/>
  <c r="H47" i="1"/>
  <c r="F47" i="12" s="1"/>
  <c r="F39" i="12"/>
  <c r="F36" i="12"/>
  <c r="G49" i="1"/>
  <c r="C20" i="8" l="1"/>
  <c r="H49" i="1"/>
  <c r="F49" i="12" s="1"/>
  <c r="E7" i="8"/>
  <c r="E49" i="12"/>
  <c r="G7" i="8"/>
  <c r="G15" i="8" s="1"/>
  <c r="G20" i="8" s="1"/>
  <c r="G27" i="8" s="1"/>
  <c r="D15" i="8"/>
  <c r="M7" i="8" l="1"/>
  <c r="E15" i="8"/>
  <c r="C27" i="8"/>
  <c r="D20" i="8"/>
  <c r="F7" i="8"/>
  <c r="D27" i="8" l="1"/>
  <c r="G28" i="8" s="1"/>
  <c r="G29" i="8" s="1"/>
  <c r="Q506" i="10"/>
  <c r="F15" i="8"/>
  <c r="D29" i="8"/>
  <c r="D33" i="8" s="1"/>
  <c r="E20" i="8"/>
  <c r="C29" i="8"/>
  <c r="E27" i="8" l="1"/>
  <c r="C33" i="8"/>
  <c r="C39" i="8" s="1"/>
  <c r="D32" i="8" s="1"/>
  <c r="U513" i="10"/>
  <c r="O16" i="8" s="1"/>
  <c r="AH514" i="10"/>
  <c r="G32" i="8"/>
  <c r="D39" i="8"/>
  <c r="E28" i="8"/>
  <c r="F20" i="8"/>
  <c r="F27" i="8" s="1"/>
  <c r="G33" i="8"/>
  <c r="F28" i="8" l="1"/>
  <c r="E29" i="8"/>
  <c r="E32" i="8"/>
  <c r="E39" i="8" s="1"/>
  <c r="F32" i="8" s="1"/>
  <c r="F39" i="8" s="1"/>
  <c r="G39" i="8"/>
  <c r="F29" i="8" l="1"/>
  <c r="I14" i="8" l="1"/>
  <c r="I12" i="8" l="1"/>
  <c r="I13" i="8"/>
  <c r="I9" i="8"/>
  <c r="I8" i="8" l="1"/>
  <c r="I7" i="8"/>
  <c r="I6" i="8" l="1"/>
  <c r="I15" i="8" l="1"/>
  <c r="I20" i="8" l="1"/>
  <c r="I27" i="8" l="1"/>
</calcChain>
</file>

<file path=xl/comments1.xml><?xml version="1.0" encoding="utf-8"?>
<comments xmlns="http://schemas.openxmlformats.org/spreadsheetml/2006/main">
  <authors>
    <author>Author</author>
  </authors>
  <commentList>
    <comment ref="C8" authorId="0">
      <text>
        <r>
          <rPr>
            <b/>
            <sz val="8"/>
            <color indexed="81"/>
            <rFont val="Tahoma"/>
            <family val="2"/>
          </rPr>
          <t xml:space="preserve">Bedson, Peter: £25200k removed to line Mann Island Contingency as £250000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£50k Joint Comms which was vired in year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3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£50k Joint Comms which was vired in year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O13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Note formula error - should be £5150, but overall amount then wrong.</t>
        </r>
      </text>
    </comment>
    <comment ref="P20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Please see calc on prev page. Need to See LF on accurate calc for future</t>
        </r>
      </text>
    </comment>
    <comment ref="Q20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See LF re accurate calc
 for future years</t>
        </r>
      </text>
    </comment>
    <comment ref="P22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£1k for Haz Waste and £60k Interim payment
</t>
        </r>
      </text>
    </comment>
    <comment ref="Q22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 £2k for Haz Waste and Interim GMWDA</t>
        </r>
      </text>
    </comment>
    <comment ref="P22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Hazardous Household Waste</t>
        </r>
      </text>
    </comment>
    <comment ref="Q22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Hazardous Household Waste</t>
        </r>
      </text>
    </comment>
    <comment ref="P32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Total budget against this obj/subj code</t>
        </r>
      </text>
    </comment>
    <comment ref="P33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Total budget against this obj/subj code</t>
        </r>
      </text>
    </comment>
    <comment ref="P36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Legal Expenses re Lease negotiation - per MV 5 Jan 2010</t>
        </r>
      </text>
    </comment>
    <comment ref="P47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Merseyside Residual Debt  Fund (MRDF)</t>
        </r>
      </text>
    </comment>
    <comment ref="P47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PWLB Loan + Market Loan Interest</t>
        </r>
      </text>
    </comment>
  </commentList>
</comments>
</file>

<file path=xl/sharedStrings.xml><?xml version="1.0" encoding="utf-8"?>
<sst xmlns="http://schemas.openxmlformats.org/spreadsheetml/2006/main" count="4309" uniqueCount="975">
  <si>
    <t>Expenditure</t>
  </si>
  <si>
    <t>Employees</t>
  </si>
  <si>
    <t>Premises</t>
  </si>
  <si>
    <t>Transport</t>
  </si>
  <si>
    <t>Supplies &amp; Services</t>
  </si>
  <si>
    <t>Agency</t>
  </si>
  <si>
    <t>Support</t>
  </si>
  <si>
    <t>Capital Financing</t>
  </si>
  <si>
    <t>Column 1</t>
  </si>
  <si>
    <t>Column 2</t>
  </si>
  <si>
    <t>Column 3</t>
  </si>
  <si>
    <t>Column 4</t>
  </si>
  <si>
    <t>£</t>
  </si>
  <si>
    <t>Total Expenditure</t>
  </si>
  <si>
    <t>Income</t>
  </si>
  <si>
    <t>Capital Fees</t>
  </si>
  <si>
    <t>Management Fee - Halton</t>
  </si>
  <si>
    <t>Total Income</t>
  </si>
  <si>
    <t>Net Expenditure</t>
  </si>
  <si>
    <t>Landfill Tax</t>
  </si>
  <si>
    <t>Performance Improvements</t>
  </si>
  <si>
    <t>ITEM 1 - MWDA Establishment</t>
  </si>
  <si>
    <t>Sub Total</t>
  </si>
  <si>
    <t>Supplies</t>
  </si>
  <si>
    <t>Rent</t>
  </si>
  <si>
    <t>Rates</t>
  </si>
  <si>
    <t>Depreciation</t>
  </si>
  <si>
    <t>Deferred Grant</t>
  </si>
  <si>
    <t>Huyton NTDP</t>
  </si>
  <si>
    <t>Recycling Credits</t>
  </si>
  <si>
    <t>Equipment, Furniture, Materials</t>
  </si>
  <si>
    <t>General Office Supplies</t>
  </si>
  <si>
    <t>PR Agency</t>
  </si>
  <si>
    <t>Joint Communications</t>
  </si>
  <si>
    <t>Computers</t>
  </si>
  <si>
    <t>Expenses</t>
  </si>
  <si>
    <t>Grants &amp; Subscriptions</t>
  </si>
  <si>
    <t>Miscellaneous</t>
  </si>
  <si>
    <t>Policy &amp; Research</t>
  </si>
  <si>
    <t>Strategy Update</t>
  </si>
  <si>
    <t>Sustainable Development</t>
  </si>
  <si>
    <t>Partnership Development</t>
  </si>
  <si>
    <t>Waste Prevention Programme</t>
  </si>
  <si>
    <t>Envirolink</t>
  </si>
  <si>
    <t>1. MWDA ESTABLISHMENT</t>
  </si>
  <si>
    <t>2. WASTE DISPOSAL CONTRACTS</t>
  </si>
  <si>
    <t>3. CLOSED LANDFILL SITES</t>
  </si>
  <si>
    <t>4. RENTS, DEPRECIATION AND DEFERRED GRANT</t>
  </si>
  <si>
    <t>5. RECYCLING CREDITS</t>
  </si>
  <si>
    <t>6. COMMUNICATIONS</t>
  </si>
  <si>
    <t>7. JOINT MUNICIPAL WASTE MANAGEMENT STRATEGY</t>
  </si>
  <si>
    <t>8. LANDFILL ALLOWANCES</t>
  </si>
  <si>
    <t>9. CONTRACT PROCUREMENT</t>
  </si>
  <si>
    <t>NET COST OF SERVICES</t>
  </si>
  <si>
    <t>10. INTEREST RECEIVABLE</t>
  </si>
  <si>
    <t>11. DIVIDENDS</t>
  </si>
  <si>
    <t>12. GAS RIGHTS</t>
  </si>
  <si>
    <t>13. INTEREST PAYABLE</t>
  </si>
  <si>
    <t>NET OPERATING EXPENDITURE</t>
  </si>
  <si>
    <t>14. TRANSFER T0/ -FROM LATS RESERVE</t>
  </si>
  <si>
    <t>15. TRANSFER TO/ -FROM EARMARKED RESERVE</t>
  </si>
  <si>
    <t>TOTAL COST OF SERVICE</t>
  </si>
  <si>
    <t>NET (SURPLUS) CONTRIBUTION IN YEAR</t>
  </si>
  <si>
    <t>16. TRANSFER TO/ -FROM GENERAL RESERVE</t>
  </si>
  <si>
    <t>Subj</t>
  </si>
  <si>
    <t>PCAAA</t>
  </si>
  <si>
    <t>PCBAA</t>
  </si>
  <si>
    <t>PCCAA</t>
  </si>
  <si>
    <t>PCDAA</t>
  </si>
  <si>
    <t>PCEAA</t>
  </si>
  <si>
    <t>PCFAA</t>
  </si>
  <si>
    <t>PFAAA</t>
  </si>
  <si>
    <t>PFBAA</t>
  </si>
  <si>
    <t>PFHAA</t>
  </si>
  <si>
    <t>PHAAA</t>
  </si>
  <si>
    <t>PHEAA</t>
  </si>
  <si>
    <t>PHFAA</t>
  </si>
  <si>
    <t>PHIAA</t>
  </si>
  <si>
    <t>PHJAA</t>
  </si>
  <si>
    <t>PHKAA</t>
  </si>
  <si>
    <t>PHLAA</t>
  </si>
  <si>
    <t>PHNAA</t>
  </si>
  <si>
    <t>PHOAA</t>
  </si>
  <si>
    <t>PHPAA</t>
  </si>
  <si>
    <t>PJABA</t>
  </si>
  <si>
    <t>PJACA</t>
  </si>
  <si>
    <t>PJADA</t>
  </si>
  <si>
    <t>PJAEA</t>
  </si>
  <si>
    <t>PJAFA</t>
  </si>
  <si>
    <t>PJBAA</t>
  </si>
  <si>
    <t>PJCAA</t>
  </si>
  <si>
    <t>PJDAA</t>
  </si>
  <si>
    <t>PJEAA</t>
  </si>
  <si>
    <t>PJFAA</t>
  </si>
  <si>
    <t>PKBAA</t>
  </si>
  <si>
    <t>PKCAA</t>
  </si>
  <si>
    <t>PKDAA</t>
  </si>
  <si>
    <t>PKFAA</t>
  </si>
  <si>
    <t>PKFBA</t>
  </si>
  <si>
    <t>PKFCA</t>
  </si>
  <si>
    <t>PKFDA</t>
  </si>
  <si>
    <t>PKFEA</t>
  </si>
  <si>
    <t>PLAAA</t>
  </si>
  <si>
    <t>PLBAA</t>
  </si>
  <si>
    <t>PLCAB</t>
  </si>
  <si>
    <t>PLCCA</t>
  </si>
  <si>
    <t>PLCDA</t>
  </si>
  <si>
    <t>PLCEA</t>
  </si>
  <si>
    <t>PLCFA</t>
  </si>
  <si>
    <t>PLCGA</t>
  </si>
  <si>
    <t>PLCHA</t>
  </si>
  <si>
    <t>PMBAA</t>
  </si>
  <si>
    <t>PMBCA</t>
  </si>
  <si>
    <t>PMDAA</t>
  </si>
  <si>
    <t>PMEAA</t>
  </si>
  <si>
    <t>PMGAA</t>
  </si>
  <si>
    <t>PMHAA</t>
  </si>
  <si>
    <t>PMJAA</t>
  </si>
  <si>
    <t>PMKAA</t>
  </si>
  <si>
    <t>PMLAA</t>
  </si>
  <si>
    <t>PNAAA</t>
  </si>
  <si>
    <t>PPAAA</t>
  </si>
  <si>
    <t>PPABA</t>
  </si>
  <si>
    <t>PPACA</t>
  </si>
  <si>
    <t>PPADA</t>
  </si>
  <si>
    <t>PPAFA</t>
  </si>
  <si>
    <t>PPAJA</t>
  </si>
  <si>
    <t>PRABA</t>
  </si>
  <si>
    <t>PSAAA</t>
  </si>
  <si>
    <t>PTBAB</t>
  </si>
  <si>
    <t>PTBBB</t>
  </si>
  <si>
    <t>PTBCB</t>
  </si>
  <si>
    <t>PTBEB</t>
  </si>
  <si>
    <t>PTBZB</t>
  </si>
  <si>
    <t>Obj</t>
  </si>
  <si>
    <t>PHBAA</t>
  </si>
  <si>
    <t>PHDAA</t>
  </si>
  <si>
    <t xml:space="preserve"> BUDGET CODES</t>
  </si>
  <si>
    <t>Exp/ Inc</t>
  </si>
  <si>
    <t>Budget Line</t>
  </si>
  <si>
    <t>Sub- Budget Line</t>
  </si>
  <si>
    <t>Obj Code Narration 3</t>
  </si>
  <si>
    <t>Obj Code Narration 4</t>
  </si>
  <si>
    <t>Obj Code Narration 5</t>
  </si>
  <si>
    <t>Subj Code Description</t>
  </si>
  <si>
    <t>Establishment</t>
  </si>
  <si>
    <t>1421</t>
  </si>
  <si>
    <t>1500</t>
  </si>
  <si>
    <t>1510</t>
  </si>
  <si>
    <t>1520</t>
  </si>
  <si>
    <t>1521</t>
  </si>
  <si>
    <t>2300</t>
  </si>
  <si>
    <t>2302</t>
  </si>
  <si>
    <t>2320</t>
  </si>
  <si>
    <t>2324</t>
  </si>
  <si>
    <t>2340</t>
  </si>
  <si>
    <t>2341</t>
  </si>
  <si>
    <t>3040</t>
  </si>
  <si>
    <t>3056</t>
  </si>
  <si>
    <t>3060</t>
  </si>
  <si>
    <t>3070</t>
  </si>
  <si>
    <t>3071</t>
  </si>
  <si>
    <t>3106</t>
  </si>
  <si>
    <t>3220</t>
  </si>
  <si>
    <t>3300</t>
  </si>
  <si>
    <t>3301</t>
  </si>
  <si>
    <t>3302</t>
  </si>
  <si>
    <t>3311</t>
  </si>
  <si>
    <t>3320</t>
  </si>
  <si>
    <t>3400</t>
  </si>
  <si>
    <t>3420</t>
  </si>
  <si>
    <t>3450</t>
  </si>
  <si>
    <t>3502</t>
  </si>
  <si>
    <t>3510</t>
  </si>
  <si>
    <t>3610</t>
  </si>
  <si>
    <t>3701</t>
  </si>
  <si>
    <t>3710</t>
  </si>
  <si>
    <t>3711</t>
  </si>
  <si>
    <t>3712</t>
  </si>
  <si>
    <t>3810</t>
  </si>
  <si>
    <t>3910</t>
  </si>
  <si>
    <t>4400</t>
  </si>
  <si>
    <t>4620</t>
  </si>
  <si>
    <t>6200</t>
  </si>
  <si>
    <t>7600</t>
  </si>
  <si>
    <t>9510</t>
  </si>
  <si>
    <t>9910</t>
  </si>
  <si>
    <t>Other Income</t>
  </si>
  <si>
    <t>8195</t>
  </si>
  <si>
    <t>9400</t>
  </si>
  <si>
    <t>WD Contracts</t>
  </si>
  <si>
    <t>4408</t>
  </si>
  <si>
    <t>8280</t>
  </si>
  <si>
    <t>9350</t>
  </si>
  <si>
    <t>Closed Landfill Sites</t>
  </si>
  <si>
    <t>Premises - Electricity</t>
  </si>
  <si>
    <t>Premises - Trade Effluent</t>
  </si>
  <si>
    <t>Premises - Maintenance</t>
  </si>
  <si>
    <t>1643</t>
  </si>
  <si>
    <t>Premises - Other Costs</t>
  </si>
  <si>
    <t>1060</t>
  </si>
  <si>
    <t>S&amp;S - Analyst Fees</t>
  </si>
  <si>
    <t>3424</t>
  </si>
  <si>
    <t>Rents, Dep, Def Grant</t>
  </si>
  <si>
    <t>7000</t>
  </si>
  <si>
    <t>8310</t>
  </si>
  <si>
    <t>RC Liverpool</t>
  </si>
  <si>
    <t>4402</t>
  </si>
  <si>
    <t>RC Knowsley</t>
  </si>
  <si>
    <t>RC Sefton</t>
  </si>
  <si>
    <t>RC St Helens</t>
  </si>
  <si>
    <t>RC Wirral</t>
  </si>
  <si>
    <t>Communications</t>
  </si>
  <si>
    <t>3095</t>
  </si>
  <si>
    <t>3310</t>
  </si>
  <si>
    <t>3321</t>
  </si>
  <si>
    <t>3620</t>
  </si>
  <si>
    <t>3623</t>
  </si>
  <si>
    <t>JMWMS</t>
  </si>
  <si>
    <t>Education &amp; Awareness Prog</t>
  </si>
  <si>
    <t>Landfill Allowances</t>
  </si>
  <si>
    <t>Contract Procurement</t>
  </si>
  <si>
    <t>Interest Receivable</t>
  </si>
  <si>
    <t>9402</t>
  </si>
  <si>
    <t>Interest Payable</t>
  </si>
  <si>
    <t>7200</t>
  </si>
  <si>
    <t>7700</t>
  </si>
  <si>
    <t>Gas Rights</t>
  </si>
  <si>
    <t>PGAAA</t>
  </si>
  <si>
    <t>3932</t>
  </si>
  <si>
    <t>Dividends</t>
  </si>
  <si>
    <t>Levy Income</t>
  </si>
  <si>
    <t>Levy</t>
  </si>
  <si>
    <t>Levy Knowsley</t>
  </si>
  <si>
    <t>9321</t>
  </si>
  <si>
    <t>Levy Liverpool</t>
  </si>
  <si>
    <t>Levy St Helens</t>
  </si>
  <si>
    <t>Levy Sefton</t>
  </si>
  <si>
    <t>Levy Wirral</t>
  </si>
  <si>
    <t>LATS Reserve</t>
  </si>
  <si>
    <t>Earmarked Reserve</t>
  </si>
  <si>
    <t>General Reserve</t>
  </si>
  <si>
    <t>Sinking Fund</t>
  </si>
  <si>
    <t>2009/10 Allowed</t>
  </si>
  <si>
    <t>3700</t>
  </si>
  <si>
    <t>3900</t>
  </si>
  <si>
    <t>PPAIA</t>
  </si>
  <si>
    <t>PPAGA</t>
  </si>
  <si>
    <t>PRAAA</t>
  </si>
  <si>
    <t>PRBAA</t>
  </si>
  <si>
    <t>PRBBA</t>
  </si>
  <si>
    <t>PRCAA</t>
  </si>
  <si>
    <t>PRCBA</t>
  </si>
  <si>
    <t>PVAAA</t>
  </si>
  <si>
    <t>PVBAA</t>
  </si>
  <si>
    <t>PVCAA</t>
  </si>
  <si>
    <t>PVDAA</t>
  </si>
  <si>
    <t>Trade Waste - Liverpool</t>
  </si>
  <si>
    <t>Trade Waste - St Helens</t>
  </si>
  <si>
    <t>Trade Waste - Wirral</t>
  </si>
  <si>
    <t>Trade Waste - Knowsley</t>
  </si>
  <si>
    <t>Trade Waste - Sefton</t>
  </si>
  <si>
    <t>PLCAA</t>
  </si>
  <si>
    <t>Stakeholder Engagement Development</t>
  </si>
  <si>
    <t>Joint Communications (vired to JMWMS)</t>
  </si>
  <si>
    <t>Huyton NTDP Lease</t>
  </si>
  <si>
    <t>S&amp;S - Legal Compliance</t>
  </si>
  <si>
    <t>Contract Procurement - Post OBC Financial</t>
  </si>
  <si>
    <t>Contract Procurement - Post OBC Legal</t>
  </si>
  <si>
    <t>Contract Procurement - Post OBC Technical</t>
  </si>
  <si>
    <t>Contract Procurement - Post OBC Planning</t>
  </si>
  <si>
    <t>Contract Procurement - Post OBC Other</t>
  </si>
  <si>
    <t>PTBFB</t>
  </si>
  <si>
    <t>PRADA</t>
  </si>
  <si>
    <t>Community Funding</t>
  </si>
  <si>
    <t>3800</t>
  </si>
  <si>
    <t>9322</t>
  </si>
  <si>
    <t>Halton Advisors Contribution</t>
  </si>
  <si>
    <t>PPBAA</t>
  </si>
  <si>
    <t>PPBBA</t>
  </si>
  <si>
    <t>PPBFA</t>
  </si>
  <si>
    <t>PPBJA</t>
  </si>
  <si>
    <t>Halton Contract Income</t>
  </si>
  <si>
    <t>Contract Payments - Merseyside Districts</t>
  </si>
  <si>
    <t>Contract Payments - Halton</t>
  </si>
  <si>
    <t>PUAAA</t>
  </si>
  <si>
    <t>3024</t>
  </si>
  <si>
    <t>3911</t>
  </si>
  <si>
    <t>Capital Adjustment Account</t>
  </si>
  <si>
    <t>Capital Reserve</t>
  </si>
  <si>
    <t>19. CONTRIBUTION TO/ - FROM CAPITAL RESERVE</t>
  </si>
  <si>
    <t>18. CONTRIBUTION TO/ - FROM SINKING FUND</t>
  </si>
  <si>
    <t>17. CONTRIBUTION TO/ -FROM  CAPITAL ADJUSTMENT ACCOUNT</t>
  </si>
  <si>
    <t>20. LEVY INCOME</t>
  </si>
  <si>
    <t>GENERAL RESERVE</t>
  </si>
  <si>
    <t>Balance B/Fwd</t>
  </si>
  <si>
    <t>-Added/ Deducted</t>
  </si>
  <si>
    <t>Transferred -in/ out</t>
  </si>
  <si>
    <t>Balance C/Fwd</t>
  </si>
  <si>
    <t>EARMARKED RESERVE</t>
  </si>
  <si>
    <t>LATS RESERVE</t>
  </si>
  <si>
    <t>SINKING FUND</t>
  </si>
  <si>
    <t>CAPITAL RESERVE</t>
  </si>
  <si>
    <t>Contribution to Sinking Fund</t>
  </si>
  <si>
    <t>Contribution to Earmarked Reserve</t>
  </si>
  <si>
    <t>Contribution to Capital Reserve</t>
  </si>
  <si>
    <t>Contribution from General Reserve</t>
  </si>
  <si>
    <t>Transferred out (in year costs)</t>
  </si>
  <si>
    <t>Transferred in</t>
  </si>
  <si>
    <t>Transferred Out (capital exp)</t>
  </si>
  <si>
    <t>PFEAA</t>
  </si>
  <si>
    <t>3490</t>
  </si>
  <si>
    <t>PVEAA</t>
  </si>
  <si>
    <t>PMFAA</t>
  </si>
  <si>
    <t>Variance</t>
  </si>
  <si>
    <t>400</t>
  </si>
  <si>
    <t>PALAA</t>
  </si>
  <si>
    <t>PCABA</t>
  </si>
  <si>
    <t>PCABB</t>
  </si>
  <si>
    <t>PCBGA</t>
  </si>
  <si>
    <t>PCBGC</t>
  </si>
  <si>
    <t>PFDAA</t>
  </si>
  <si>
    <t>PFFAA</t>
  </si>
  <si>
    <t>PFGAA</t>
  </si>
  <si>
    <t>PFLAA</t>
  </si>
  <si>
    <t>PHHAA</t>
  </si>
  <si>
    <t>PKEAA</t>
  </si>
  <si>
    <t>910</t>
  </si>
  <si>
    <t>1410</t>
  </si>
  <si>
    <t>1045</t>
  </si>
  <si>
    <t>PPAKA</t>
  </si>
  <si>
    <t>PPBCA</t>
  </si>
  <si>
    <t>PPBEA</t>
  </si>
  <si>
    <t>PRACA</t>
  </si>
  <si>
    <t>PTAAB</t>
  </si>
  <si>
    <t>PTAZB</t>
  </si>
  <si>
    <t>PTBZA</t>
  </si>
  <si>
    <t>PTCAA</t>
  </si>
  <si>
    <t>PWAAA</t>
  </si>
  <si>
    <t>PXXXX</t>
  </si>
  <si>
    <t>PHQAA</t>
  </si>
  <si>
    <t>PKGAA</t>
  </si>
  <si>
    <t>PKHAA</t>
  </si>
  <si>
    <t>7005</t>
  </si>
  <si>
    <t>PAAAA</t>
  </si>
  <si>
    <t>PKAAA</t>
  </si>
  <si>
    <t>Impairment</t>
  </si>
  <si>
    <t>9500</t>
  </si>
  <si>
    <t>3483</t>
  </si>
  <si>
    <t>Produced By Alan Bennett</t>
  </si>
  <si>
    <t>Financial Information System</t>
  </si>
  <si>
    <t>Transaction History Report3</t>
  </si>
  <si>
    <t>Run 25/05/2010</t>
  </si>
  <si>
    <t>As at Week 66 - Year 9</t>
  </si>
  <si>
    <t>Page No: 1</t>
  </si>
  <si>
    <t>Objective Range PCAAA To PCAAA</t>
  </si>
  <si>
    <t>Subjective Range 4400  To 4400</t>
  </si>
  <si>
    <t>Source Range AA  To ZZ</t>
  </si>
  <si>
    <t>Week Range 01  To 99</t>
  </si>
  <si>
    <t>P</t>
  </si>
  <si>
    <t>WASTE DISPOSAL AUTHORITY       .</t>
  </si>
  <si>
    <t>PC</t>
  </si>
  <si>
    <t>DISPOSAL</t>
  </si>
  <si>
    <t>PCA</t>
  </si>
  <si>
    <t>GENERAL</t>
  </si>
  <si>
    <t>PCAA</t>
  </si>
  <si>
    <t>SR</t>
  </si>
  <si>
    <t>Wk</t>
  </si>
  <si>
    <t>Transaction Detail</t>
  </si>
  <si>
    <t>Value</t>
  </si>
  <si>
    <t>AA</t>
  </si>
  <si>
    <t xml:space="preserve">PUBLICPRIV 09099912            002          40300165 0 </t>
  </si>
  <si>
    <t xml:space="preserve">PUBLICPRIV 09182802            002          40300227 0 </t>
  </si>
  <si>
    <t xml:space="preserve">LOCALPART  09260301            002          41100021 0 </t>
  </si>
  <si>
    <t xml:space="preserve">PUBLICPRIV 09267718            002          40300273 0 </t>
  </si>
  <si>
    <t xml:space="preserve">LOCALPART  09349224            002          41100073 0 </t>
  </si>
  <si>
    <t xml:space="preserve">EVERSHEDSL 09621532            002          90749135 0 </t>
  </si>
  <si>
    <t xml:space="preserve">LOCALPART  09646629            002          41100006 0 </t>
  </si>
  <si>
    <t xml:space="preserve">LOCALPART  09646630            002          41100090 0 </t>
  </si>
  <si>
    <t xml:space="preserve">LOCALPART  09646628            002          41100157 0 </t>
  </si>
  <si>
    <t xml:space="preserve">LOCALPART  09646627            002          41100158 0 </t>
  </si>
  <si>
    <t>JA</t>
  </si>
  <si>
    <t xml:space="preserve">004191VATCLEARCLEARANCE OF VAT SUSPENSE 0910  MWDAAB </t>
  </si>
  <si>
    <t>JD</t>
  </si>
  <si>
    <t xml:space="preserve">004218CORP    MWDA CORP REV CREDS 8/9         MWDAJM </t>
  </si>
  <si>
    <t xml:space="preserve">006485MWDA ESTYR END EST CREDITORS 9/10       MWDAJM </t>
  </si>
  <si>
    <t>PRIVATE CONTRACTORS            .</t>
  </si>
  <si>
    <t>Totals for Objective Code PCAAA</t>
  </si>
  <si>
    <t>Grand Totals</t>
  </si>
  <si>
    <t>Objective Range PFHAA To PFHAA</t>
  </si>
  <si>
    <t>Subjective Range 8280  To 8280</t>
  </si>
  <si>
    <t>PF</t>
  </si>
  <si>
    <t>WASTE DISPOSAL CONTRACTS</t>
  </si>
  <si>
    <t>PFH</t>
  </si>
  <si>
    <t>DISPOSAL OF COMMERCIAL WASTE</t>
  </si>
  <si>
    <t>PFHA</t>
  </si>
  <si>
    <t>IA</t>
  </si>
  <si>
    <t xml:space="preserve">09/10  11636745  090409  Liverpool City Council </t>
  </si>
  <si>
    <t xml:space="preserve">09/10  11869445  091218  Knowsley MBC </t>
  </si>
  <si>
    <t xml:space="preserve">09/10  11869495  091218  SEFTON MBC </t>
  </si>
  <si>
    <t xml:space="preserve">09/10  11956284  100312  Knowsley MBC </t>
  </si>
  <si>
    <t xml:space="preserve">09/10  11956309  100312  SEFTON MBC </t>
  </si>
  <si>
    <t xml:space="preserve">003750MWDA CORPRIOR YEAR HALTON MRF RCHARGE   MWDAJM </t>
  </si>
  <si>
    <t xml:space="preserve">004222SUN DEB MWDA SUN DEBTORS 8/9            MWDAJM </t>
  </si>
  <si>
    <t xml:space="preserve">006523CNTRCTS MWDA CONTRACTS DEBTORS 9.10     MWDAJM </t>
  </si>
  <si>
    <t>TRADE TIPPING/COMMERCIAL WASTE</t>
  </si>
  <si>
    <t>Totals for Objective Code PFHAA</t>
  </si>
  <si>
    <t>Objective Range PLCAB To PLCAB</t>
  </si>
  <si>
    <t>Subjective Range 3420  To 3420</t>
  </si>
  <si>
    <t>PL</t>
  </si>
  <si>
    <t>LANDFILL SITES</t>
  </si>
  <si>
    <t>PLC</t>
  </si>
  <si>
    <t>CLOSED LANDFILL SITES</t>
  </si>
  <si>
    <t>PLCA</t>
  </si>
  <si>
    <t>PLANNING &amp; ENVIRONMENTAL</t>
  </si>
  <si>
    <t xml:space="preserve">BRABNERSCH 09287610            002            128534 0 </t>
  </si>
  <si>
    <t xml:space="preserve">BRABNERSCH 0931580410003515    002            130186 0 </t>
  </si>
  <si>
    <t xml:space="preserve">SITEELECTR 09650908            002            M70880 0 </t>
  </si>
  <si>
    <t xml:space="preserve">BRABNERSCH 09665301            002            132648 0 </t>
  </si>
  <si>
    <t xml:space="preserve">BRABNERSCH 09688020            002            134218 0 </t>
  </si>
  <si>
    <t xml:space="preserve">002757MWDA CORMWDA FACILITIES CORRECTION      MWDAJM </t>
  </si>
  <si>
    <t>CONSULTANTS FEE                .</t>
  </si>
  <si>
    <t>Totals for Objective Code PLCAB</t>
  </si>
  <si>
    <t>Liverpool</t>
  </si>
  <si>
    <t>Knowsley</t>
  </si>
  <si>
    <t>Sefton</t>
  </si>
  <si>
    <t>St Helens</t>
  </si>
  <si>
    <t>Wirral</t>
  </si>
  <si>
    <t>S&amp;S - Compliance Management</t>
  </si>
  <si>
    <t>S&amp;S - Research and Development</t>
  </si>
  <si>
    <t>Nets off against PKAAA9350</t>
  </si>
  <si>
    <t>Revised Budget 2010/11</t>
  </si>
  <si>
    <t>PALAA7200</t>
  </si>
  <si>
    <t>PAAAA7005</t>
  </si>
  <si>
    <t>PCAAA100</t>
  </si>
  <si>
    <t>PCAAA101</t>
  </si>
  <si>
    <t>PCAAA102</t>
  </si>
  <si>
    <t>PCAAA103</t>
  </si>
  <si>
    <t>PCAAA104</t>
  </si>
  <si>
    <t>PCAAA110</t>
  </si>
  <si>
    <t>PCAAA111</t>
  </si>
  <si>
    <t>PCAAA112</t>
  </si>
  <si>
    <t>PCAAA113</t>
  </si>
  <si>
    <t>PCAAA114</t>
  </si>
  <si>
    <t>PCAAA400</t>
  </si>
  <si>
    <t>PCAAA450</t>
  </si>
  <si>
    <t>PCAAA451</t>
  </si>
  <si>
    <t>PCAAA452</t>
  </si>
  <si>
    <t>PCAAA453</t>
  </si>
  <si>
    <t>PCAAA454</t>
  </si>
  <si>
    <t>PCAAA900</t>
  </si>
  <si>
    <t>PCBAA900</t>
  </si>
  <si>
    <t>PCCAA900</t>
  </si>
  <si>
    <t>PCDAA900</t>
  </si>
  <si>
    <t>PCDAA910</t>
  </si>
  <si>
    <t>PCEAA900</t>
  </si>
  <si>
    <t>PCEAA910</t>
  </si>
  <si>
    <t>PCFAA900</t>
  </si>
  <si>
    <t>PCFAA910</t>
  </si>
  <si>
    <t>PCAAA910</t>
  </si>
  <si>
    <t>PCAAA920</t>
  </si>
  <si>
    <t>PCAAA923</t>
  </si>
  <si>
    <t>PCAAA925</t>
  </si>
  <si>
    <t>PCAAA930</t>
  </si>
  <si>
    <t>PCAAA932</t>
  </si>
  <si>
    <t>PCAAA960</t>
  </si>
  <si>
    <t>PCBAA450</t>
  </si>
  <si>
    <t>PCBAA451</t>
  </si>
  <si>
    <t>PCBAA452</t>
  </si>
  <si>
    <t>PCBAA453</t>
  </si>
  <si>
    <t>PCBAA454</t>
  </si>
  <si>
    <t>PCCAA450</t>
  </si>
  <si>
    <t>PCCAA451</t>
  </si>
  <si>
    <t>PCCAA452</t>
  </si>
  <si>
    <t>PCCAA453</t>
  </si>
  <si>
    <t>PCCAA454</t>
  </si>
  <si>
    <t>PCDAA450</t>
  </si>
  <si>
    <t>PCDAA451</t>
  </si>
  <si>
    <t>PCDAA452</t>
  </si>
  <si>
    <t>PCDAA453</t>
  </si>
  <si>
    <t>PCDAA454</t>
  </si>
  <si>
    <t>PCEAA450</t>
  </si>
  <si>
    <t>PCEAA451</t>
  </si>
  <si>
    <t>PCEAA452</t>
  </si>
  <si>
    <t>PCEAA453</t>
  </si>
  <si>
    <t>PCEAA454</t>
  </si>
  <si>
    <t>PCFAA450</t>
  </si>
  <si>
    <t>PCFAA451</t>
  </si>
  <si>
    <t>PCFAA452</t>
  </si>
  <si>
    <t>PCFAA453</t>
  </si>
  <si>
    <t>PCFAA454</t>
  </si>
  <si>
    <t>PCAAA1010</t>
  </si>
  <si>
    <t>PCAAA1017</t>
  </si>
  <si>
    <t>PCAAA1500</t>
  </si>
  <si>
    <t>PCAAA1501</t>
  </si>
  <si>
    <t>PCAAA1502</t>
  </si>
  <si>
    <t>PCAAA1510</t>
  </si>
  <si>
    <t>PCAAA1520</t>
  </si>
  <si>
    <t>PCAAA1521</t>
  </si>
  <si>
    <t>PCAAA1612</t>
  </si>
  <si>
    <t>PCAAA1652</t>
  </si>
  <si>
    <t>PCAAA1700</t>
  </si>
  <si>
    <t>PCAAA1714</t>
  </si>
  <si>
    <t>PCAAA1717</t>
  </si>
  <si>
    <t>PCAAA1060</t>
  </si>
  <si>
    <t>PCAAA2010</t>
  </si>
  <si>
    <t>PCAAA2020</t>
  </si>
  <si>
    <t>PCAAA2022</t>
  </si>
  <si>
    <t>PCAAA2200</t>
  </si>
  <si>
    <t>PCAAA2300</t>
  </si>
  <si>
    <t>PCAAA2302</t>
  </si>
  <si>
    <t>PCAAA2303</t>
  </si>
  <si>
    <t>PCAAA2320</t>
  </si>
  <si>
    <t>PCAAA2323</t>
  </si>
  <si>
    <t>PCAAA2324</t>
  </si>
  <si>
    <t>PCAAA2340</t>
  </si>
  <si>
    <t>PCAAA2341</t>
  </si>
  <si>
    <t>PCAAA2342</t>
  </si>
  <si>
    <t>PCABA2020</t>
  </si>
  <si>
    <t>PCABA2200</t>
  </si>
  <si>
    <t>PCABB2010</t>
  </si>
  <si>
    <t>PCABB2022</t>
  </si>
  <si>
    <t>PCABB2200</t>
  </si>
  <si>
    <t>PCAAA3040</t>
  </si>
  <si>
    <t>PCAAA3056</t>
  </si>
  <si>
    <t>PCAAA3057</t>
  </si>
  <si>
    <t>PCAAA3058</t>
  </si>
  <si>
    <t>PCAAA3060</t>
  </si>
  <si>
    <t>PCAAA3070</t>
  </si>
  <si>
    <t>PCAAA3071</t>
  </si>
  <si>
    <t>PCAAA3091</t>
  </si>
  <si>
    <t>PCAAA3106</t>
  </si>
  <si>
    <t>PCAAA3220</t>
  </si>
  <si>
    <t>PCAAA3300</t>
  </si>
  <si>
    <t>PCAAA3301</t>
  </si>
  <si>
    <t>PCAAA3302</t>
  </si>
  <si>
    <t>PCAAA3310</t>
  </si>
  <si>
    <t>PCAAA3311</t>
  </si>
  <si>
    <t>PCAAA3320</t>
  </si>
  <si>
    <t>PCAAA3400</t>
  </si>
  <si>
    <t>PCAAA3420</t>
  </si>
  <si>
    <t>PCAAA3450</t>
  </si>
  <si>
    <t>PCAAA3502</t>
  </si>
  <si>
    <t>PCAAA3510</t>
  </si>
  <si>
    <t>PCAAA3511</t>
  </si>
  <si>
    <t>PCAAA3512</t>
  </si>
  <si>
    <t>PCAAA3600</t>
  </si>
  <si>
    <t>PCAAA3610</t>
  </si>
  <si>
    <t>PCAAA3611</t>
  </si>
  <si>
    <t>PCAAA3620</t>
  </si>
  <si>
    <t>PCAAA3623</t>
  </si>
  <si>
    <t>PCAAA3700</t>
  </si>
  <si>
    <t>PCAAA3701</t>
  </si>
  <si>
    <t>PCAAA3710</t>
  </si>
  <si>
    <t>PCAAA3711</t>
  </si>
  <si>
    <t>PCAAA3712</t>
  </si>
  <si>
    <t>PCAAA3721</t>
  </si>
  <si>
    <t>PCAAA3810</t>
  </si>
  <si>
    <t>PCAAA3900</t>
  </si>
  <si>
    <t>PCAAA3910</t>
  </si>
  <si>
    <t>PCAAA4004</t>
  </si>
  <si>
    <t>PCAAA4400</t>
  </si>
  <si>
    <t>PCBAA3040</t>
  </si>
  <si>
    <t>PCBAA3220</t>
  </si>
  <si>
    <t>PCBAA3711</t>
  </si>
  <si>
    <t>PCBAA2300</t>
  </si>
  <si>
    <t>PCBAA2303</t>
  </si>
  <si>
    <t>PCBAA2320</t>
  </si>
  <si>
    <t>PCBAA2324</t>
  </si>
  <si>
    <t>PCBAA2341</t>
  </si>
  <si>
    <t>PCBGA2020</t>
  </si>
  <si>
    <t>PCBGA2200</t>
  </si>
  <si>
    <t>PCBGC2020</t>
  </si>
  <si>
    <t>PCBGC2200</t>
  </si>
  <si>
    <t>PCCAA3040</t>
  </si>
  <si>
    <t>PCCAA3060</t>
  </si>
  <si>
    <t>PCCAA2300</t>
  </si>
  <si>
    <t>PCCAA2303</t>
  </si>
  <si>
    <t>PCCAA2324</t>
  </si>
  <si>
    <t>PCCAA2341</t>
  </si>
  <si>
    <t>PCDAA3040</t>
  </si>
  <si>
    <t>PCDAA3701</t>
  </si>
  <si>
    <t>PCDAA3721</t>
  </si>
  <si>
    <t>PCDAA2300</t>
  </si>
  <si>
    <t>PCDAA2303</t>
  </si>
  <si>
    <t>PCDAA2324</t>
  </si>
  <si>
    <t>PCDAA2341</t>
  </si>
  <si>
    <t>PCEAA3040</t>
  </si>
  <si>
    <t>PCEAA3220</t>
  </si>
  <si>
    <t>PCEAA2300</t>
  </si>
  <si>
    <t>PCEAA2303</t>
  </si>
  <si>
    <t>PCEAA2320</t>
  </si>
  <si>
    <t>PCEAA2341</t>
  </si>
  <si>
    <t>PCFAA3040</t>
  </si>
  <si>
    <t>PCFAA3041</t>
  </si>
  <si>
    <t>PCFAA3070</t>
  </si>
  <si>
    <t>PCFAA3220</t>
  </si>
  <si>
    <t>PCFAA3420</t>
  </si>
  <si>
    <t>PCFAA3502</t>
  </si>
  <si>
    <t>PCFAA2020</t>
  </si>
  <si>
    <t>PCFAA2300</t>
  </si>
  <si>
    <t>PCFAA2303</t>
  </si>
  <si>
    <t>PCFAA2323</t>
  </si>
  <si>
    <t>PCFAA2324</t>
  </si>
  <si>
    <t>PCAAA4620</t>
  </si>
  <si>
    <t>PCAAA3483</t>
  </si>
  <si>
    <t>PCAAA6200</t>
  </si>
  <si>
    <t>PCAAA6210</t>
  </si>
  <si>
    <t>PCAAA7600</t>
  </si>
  <si>
    <t>PCAAA9500</t>
  </si>
  <si>
    <t>PCAAA9510</t>
  </si>
  <si>
    <t>PCAAA9910</t>
  </si>
  <si>
    <t>PCAAA8195</t>
  </si>
  <si>
    <t>PFAAA4400</t>
  </si>
  <si>
    <t>PFAAA4402</t>
  </si>
  <si>
    <t>PFAAA4408</t>
  </si>
  <si>
    <t>PFAAA6025</t>
  </si>
  <si>
    <t>PFAAA8280</t>
  </si>
  <si>
    <t>PFAAA9370</t>
  </si>
  <si>
    <t>PFBAA4400</t>
  </si>
  <si>
    <t>PFBAA4402</t>
  </si>
  <si>
    <t>PFBAA4408</t>
  </si>
  <si>
    <t>PFBAA6025</t>
  </si>
  <si>
    <t>PFDAA4400</t>
  </si>
  <si>
    <t>PFEAA4400</t>
  </si>
  <si>
    <t>PFFAA4004</t>
  </si>
  <si>
    <t>PFFAA5310</t>
  </si>
  <si>
    <t>PFGAA4400</t>
  </si>
  <si>
    <t>PFGAA6025</t>
  </si>
  <si>
    <t>PPAAA4400</t>
  </si>
  <si>
    <t>PPAAA6025</t>
  </si>
  <si>
    <t>PPABA4400</t>
  </si>
  <si>
    <t>PPACA4400</t>
  </si>
  <si>
    <t>PPADA4400</t>
  </si>
  <si>
    <t>PPAFA4400</t>
  </si>
  <si>
    <t>PPAGA4400</t>
  </si>
  <si>
    <t>PPAIA4400</t>
  </si>
  <si>
    <t>PPAJA4400</t>
  </si>
  <si>
    <t>PPAKA4400</t>
  </si>
  <si>
    <t>PPBAA4400</t>
  </si>
  <si>
    <t>PPBBA4400</t>
  </si>
  <si>
    <t>PPBFA4400</t>
  </si>
  <si>
    <t>PPBJA4400</t>
  </si>
  <si>
    <t>PPBAA9910</t>
  </si>
  <si>
    <t>PPBBA9910</t>
  </si>
  <si>
    <t>PPBCA9910</t>
  </si>
  <si>
    <t>PPBEA9910</t>
  </si>
  <si>
    <t>PPBFA9910</t>
  </si>
  <si>
    <t>PPBJA9910</t>
  </si>
  <si>
    <t>PFLAA4400</t>
  </si>
  <si>
    <t>PFLAA4408</t>
  </si>
  <si>
    <t>PFLAA6025</t>
  </si>
  <si>
    <t>PRAAA4400</t>
  </si>
  <si>
    <t>PRAAA6025</t>
  </si>
  <si>
    <t>PRAAA9910</t>
  </si>
  <si>
    <t>PRABA4408</t>
  </si>
  <si>
    <t>PRABA6025</t>
  </si>
  <si>
    <t>PRABA9910</t>
  </si>
  <si>
    <t>PRABA1510</t>
  </si>
  <si>
    <t>PRACA1510</t>
  </si>
  <si>
    <t>PRADA1510</t>
  </si>
  <si>
    <t>PRADA4400</t>
  </si>
  <si>
    <t>PRBAA4400</t>
  </si>
  <si>
    <t>PRBAA6025</t>
  </si>
  <si>
    <t>PRBBA4408</t>
  </si>
  <si>
    <t>PRCAA4400</t>
  </si>
  <si>
    <t>PRCAA4408</t>
  </si>
  <si>
    <t>PRCAA6025</t>
  </si>
  <si>
    <t>PRCBA4408</t>
  </si>
  <si>
    <t>PVEAA3911</t>
  </si>
  <si>
    <t>PVEAA3056</t>
  </si>
  <si>
    <t>PVEAA3420</t>
  </si>
  <si>
    <t>PVEAA4400</t>
  </si>
  <si>
    <t>PVAAA3610</t>
  </si>
  <si>
    <t>PVAAA4400</t>
  </si>
  <si>
    <t>PVBAA3311</t>
  </si>
  <si>
    <t>PVBAA3321</t>
  </si>
  <si>
    <t>PVBAA3911</t>
  </si>
  <si>
    <t>PVBAA4400</t>
  </si>
  <si>
    <t>PVCAA3024</t>
  </si>
  <si>
    <t>PVCAA3040</t>
  </si>
  <si>
    <t>PVCAA3502</t>
  </si>
  <si>
    <t>PVDAA400</t>
  </si>
  <si>
    <t>PFHAA8280</t>
  </si>
  <si>
    <t>PLAAA910</t>
  </si>
  <si>
    <t>PLAAA1421</t>
  </si>
  <si>
    <t>PLAAA1521</t>
  </si>
  <si>
    <t>PLAAA1643</t>
  </si>
  <si>
    <t>PLBAA1410</t>
  </si>
  <si>
    <t>PLBAA1421</t>
  </si>
  <si>
    <t>PLBAA1521</t>
  </si>
  <si>
    <t>PLBAA1643</t>
  </si>
  <si>
    <t>PLBAA3420</t>
  </si>
  <si>
    <t>PLCAA1643</t>
  </si>
  <si>
    <t>PLCAB1060</t>
  </si>
  <si>
    <t>PLCAB3420</t>
  </si>
  <si>
    <t>PLCAB3424</t>
  </si>
  <si>
    <t>PLCCA1521</t>
  </si>
  <si>
    <t>PLCCA1643</t>
  </si>
  <si>
    <t>PLCDA1045</t>
  </si>
  <si>
    <t>PLCDA1410</t>
  </si>
  <si>
    <t>PLCDA1421</t>
  </si>
  <si>
    <t>PLCDA1521</t>
  </si>
  <si>
    <t>PLCDA1643</t>
  </si>
  <si>
    <t>PLCEA1643</t>
  </si>
  <si>
    <t>PLCEA1421</t>
  </si>
  <si>
    <t>PLCFA1410</t>
  </si>
  <si>
    <t>PLCFA1643</t>
  </si>
  <si>
    <t>PLCGA1643</t>
  </si>
  <si>
    <t>PLCHA1421</t>
  </si>
  <si>
    <t>PLCHA1521</t>
  </si>
  <si>
    <t>PHAAA7000</t>
  </si>
  <si>
    <t>PHAAA7005</t>
  </si>
  <si>
    <t>PHAAA9350</t>
  </si>
  <si>
    <t>PHBAA1500</t>
  </si>
  <si>
    <t>PHBAA1510</t>
  </si>
  <si>
    <t>PHBAA3459</t>
  </si>
  <si>
    <t>PHDAA1500</t>
  </si>
  <si>
    <t>PHDAA1510</t>
  </si>
  <si>
    <t>PHDAA3400</t>
  </si>
  <si>
    <t>PHEAA1500</t>
  </si>
  <si>
    <t>PHEAA1510</t>
  </si>
  <si>
    <t>PHEAA3400</t>
  </si>
  <si>
    <t>PHFAA1500</t>
  </si>
  <si>
    <t>PHFAA1510</t>
  </si>
  <si>
    <t>PHFAA3910</t>
  </si>
  <si>
    <t>PHHAA1510</t>
  </si>
  <si>
    <t>PHIAA1510</t>
  </si>
  <si>
    <t>PHJAA1510</t>
  </si>
  <si>
    <t>PHKAA1510</t>
  </si>
  <si>
    <t>PHLAA1510</t>
  </si>
  <si>
    <t>PHNAA1510</t>
  </si>
  <si>
    <t>PHOAA1510</t>
  </si>
  <si>
    <t>PHPAA1510</t>
  </si>
  <si>
    <t>PHQAA1510</t>
  </si>
  <si>
    <t>PSAAA1017</t>
  </si>
  <si>
    <t>PSAAA1020</t>
  </si>
  <si>
    <t>PSAAA1421</t>
  </si>
  <si>
    <t>PSAAA1510</t>
  </si>
  <si>
    <t>PSAAA1520</t>
  </si>
  <si>
    <t>PSAAA1521</t>
  </si>
  <si>
    <t>PSAAA3400</t>
  </si>
  <si>
    <t>PSAAA8310</t>
  </si>
  <si>
    <t>PJABA4402</t>
  </si>
  <si>
    <t>PJACA4402</t>
  </si>
  <si>
    <t>PJADA4402</t>
  </si>
  <si>
    <t>PJAEA4400</t>
  </si>
  <si>
    <t>PJAEA4402</t>
  </si>
  <si>
    <t>PJAFA4402</t>
  </si>
  <si>
    <t>PJBAA4402</t>
  </si>
  <si>
    <t>PJCAA4402</t>
  </si>
  <si>
    <t>PJDAA4402</t>
  </si>
  <si>
    <t>PJEAA4400</t>
  </si>
  <si>
    <t>PJEAA4402</t>
  </si>
  <si>
    <t>PJFAA4402</t>
  </si>
  <si>
    <t>PMBAA3071</t>
  </si>
  <si>
    <t>PMBAA3095</t>
  </si>
  <si>
    <t>PMBAA3310</t>
  </si>
  <si>
    <t>PMBAA3311</t>
  </si>
  <si>
    <t>PMBAA3321</t>
  </si>
  <si>
    <t>PMBAA3300</t>
  </si>
  <si>
    <t>PMBAA3420</t>
  </si>
  <si>
    <t>PMBAA3620</t>
  </si>
  <si>
    <t>PMBAA3623</t>
  </si>
  <si>
    <t>PMBAA3710</t>
  </si>
  <si>
    <t>PMBAA3810</t>
  </si>
  <si>
    <t>PMBAA3910</t>
  </si>
  <si>
    <t>PMBAA3932</t>
  </si>
  <si>
    <t>PMBCA3420</t>
  </si>
  <si>
    <t>PMBCA3910</t>
  </si>
  <si>
    <t>PMDAA3040</t>
  </si>
  <si>
    <t>PMDAA3056</t>
  </si>
  <si>
    <t>PMDAA3071</t>
  </si>
  <si>
    <t>PMDAA3095</t>
  </si>
  <si>
    <t>PMDAA3311</t>
  </si>
  <si>
    <t>PMDAA3420</t>
  </si>
  <si>
    <t>PMDAA3710</t>
  </si>
  <si>
    <t>PMDAA3711</t>
  </si>
  <si>
    <t>PMDAA3712</t>
  </si>
  <si>
    <t>PMDAA3922</t>
  </si>
  <si>
    <t>PMEAA3420</t>
  </si>
  <si>
    <t>PMEAA3800</t>
  </si>
  <si>
    <t>PMGAA3420</t>
  </si>
  <si>
    <t>PMGAA3710</t>
  </si>
  <si>
    <t>PMGAA3711</t>
  </si>
  <si>
    <t>PMGAA3712</t>
  </si>
  <si>
    <t>PMHAA3420</t>
  </si>
  <si>
    <t>PMHAA3710</t>
  </si>
  <si>
    <t>PMHAA3711</t>
  </si>
  <si>
    <t>PMHAA3712</t>
  </si>
  <si>
    <t>PMHAA9350</t>
  </si>
  <si>
    <t>PMJAA3106</t>
  </si>
  <si>
    <t>PMJAA3420</t>
  </si>
  <si>
    <t>PMJAA3710</t>
  </si>
  <si>
    <t>PMJAA3711</t>
  </si>
  <si>
    <t>PMJAA3712</t>
  </si>
  <si>
    <t>PMKAA3056</t>
  </si>
  <si>
    <t>PMKAA3311</t>
  </si>
  <si>
    <t>PMKAA3420</t>
  </si>
  <si>
    <t>PMKAA3710</t>
  </si>
  <si>
    <t>PMKAA3711</t>
  </si>
  <si>
    <t>PMKAA3712</t>
  </si>
  <si>
    <t>PMLAA3056</t>
  </si>
  <si>
    <t>PMLAA3106</t>
  </si>
  <si>
    <t>PMLAA3311</t>
  </si>
  <si>
    <t>PMLAA3321</t>
  </si>
  <si>
    <t>PMLAA3420</t>
  </si>
  <si>
    <t>PMLAA3450</t>
  </si>
  <si>
    <t>PMLAA3710</t>
  </si>
  <si>
    <t>PMLAA3711</t>
  </si>
  <si>
    <t>PMLAA3712</t>
  </si>
  <si>
    <t>PMLAA3922</t>
  </si>
  <si>
    <t>PMLAA4620</t>
  </si>
  <si>
    <t>PMLAA9322</t>
  </si>
  <si>
    <t>PMFAA3450</t>
  </si>
  <si>
    <t>PMFAA3420</t>
  </si>
  <si>
    <t>PNAAA3420</t>
  </si>
  <si>
    <t>PUAAA3490</t>
  </si>
  <si>
    <t>PTAAB3420</t>
  </si>
  <si>
    <t>PTAZB3420</t>
  </si>
  <si>
    <t>PTAZB910</t>
  </si>
  <si>
    <t>PTBAB3400</t>
  </si>
  <si>
    <t>PTBAB3401</t>
  </si>
  <si>
    <t>PTBAB3420</t>
  </si>
  <si>
    <t>PTBBB3420</t>
  </si>
  <si>
    <t>PTBCB3420</t>
  </si>
  <si>
    <t>PTBEB3420</t>
  </si>
  <si>
    <t>PTBFB3420</t>
  </si>
  <si>
    <t>PTBZA3711</t>
  </si>
  <si>
    <t>PTBZA3712</t>
  </si>
  <si>
    <t>PTBZB3712</t>
  </si>
  <si>
    <t>PTBZB2200</t>
  </si>
  <si>
    <t>PTBZB3095</t>
  </si>
  <si>
    <t>PTBZB3106</t>
  </si>
  <si>
    <t>PTBZB3321</t>
  </si>
  <si>
    <t>PTBZB3420</t>
  </si>
  <si>
    <t>PTCAA3420</t>
  </si>
  <si>
    <t>PTBZB9350</t>
  </si>
  <si>
    <t>PKBAA9402</t>
  </si>
  <si>
    <t>PKAAA9350</t>
  </si>
  <si>
    <t>PKCAA9400</t>
  </si>
  <si>
    <t>PKDAA7200</t>
  </si>
  <si>
    <t>PKDAA7700</t>
  </si>
  <si>
    <t>PKEAA7005</t>
  </si>
  <si>
    <t>PKEAA7110</t>
  </si>
  <si>
    <t>PKEAA7800</t>
  </si>
  <si>
    <t>PKGAA4610</t>
  </si>
  <si>
    <t>PKHAA9302</t>
  </si>
  <si>
    <t>PGAAA4620</t>
  </si>
  <si>
    <t>PGAAA9350</t>
  </si>
  <si>
    <t>PWAAA3400</t>
  </si>
  <si>
    <t>PXXXX9000</t>
  </si>
  <si>
    <t>PKFAA9321</t>
  </si>
  <si>
    <t>PKFBA9321</t>
  </si>
  <si>
    <t>PKFCA9321</t>
  </si>
  <si>
    <t>PKFDA9321</t>
  </si>
  <si>
    <t>PKFEA9321</t>
  </si>
  <si>
    <t>PCAAA912</t>
  </si>
  <si>
    <t>PCAAA1651</t>
  </si>
  <si>
    <t>PCAAA3321</t>
  </si>
  <si>
    <t>3426</t>
  </si>
  <si>
    <t>PCAAA3426</t>
  </si>
  <si>
    <t>PCAAA3730</t>
  </si>
  <si>
    <t>PCAAA3901</t>
  </si>
  <si>
    <t>3901</t>
  </si>
  <si>
    <t>PCAAA6025</t>
  </si>
  <si>
    <t>6025</t>
  </si>
  <si>
    <t>PCBAA910</t>
  </si>
  <si>
    <t>PCBAA911</t>
  </si>
  <si>
    <t>PCBAA3721</t>
  </si>
  <si>
    <t>PCBGA2010</t>
  </si>
  <si>
    <t>PCDAA2320</t>
  </si>
  <si>
    <t>PCFAA2320</t>
  </si>
  <si>
    <t>PCFAA2341</t>
  </si>
  <si>
    <t>PCFAA3610</t>
  </si>
  <si>
    <t>PCFAA4400</t>
  </si>
  <si>
    <t>PCFAA8280</t>
  </si>
  <si>
    <t>PHGAA1510</t>
  </si>
  <si>
    <t>PHMAA</t>
  </si>
  <si>
    <t>PHMAA1500</t>
  </si>
  <si>
    <t>PHRAA1510</t>
  </si>
  <si>
    <t>PHRAA</t>
  </si>
  <si>
    <t>PJFAA4400</t>
  </si>
  <si>
    <t>PKEAA7999</t>
  </si>
  <si>
    <t>7999</t>
  </si>
  <si>
    <t>PMBAA3911</t>
  </si>
  <si>
    <t>PMDAA3321</t>
  </si>
  <si>
    <t>PMEAA3810</t>
  </si>
  <si>
    <t>PMHAA3056</t>
  </si>
  <si>
    <t>PMHAA3070</t>
  </si>
  <si>
    <t>PMHAA3071</t>
  </si>
  <si>
    <t>PMHAA3311</t>
  </si>
  <si>
    <t>PMHAA3922</t>
  </si>
  <si>
    <t>3922</t>
  </si>
  <si>
    <t>PMJAA910</t>
  </si>
  <si>
    <t>PMJAA3450</t>
  </si>
  <si>
    <t>PPBIA9910</t>
  </si>
  <si>
    <t>PPBIA</t>
  </si>
  <si>
    <t>PRBAA4408</t>
  </si>
  <si>
    <t>PSAAA3459</t>
  </si>
  <si>
    <t>3459</t>
  </si>
  <si>
    <t>PTBZB911</t>
  </si>
  <si>
    <t>PTBZB3711</t>
  </si>
  <si>
    <t>PTBZB3721</t>
  </si>
  <si>
    <t>PTCAA1400</t>
  </si>
  <si>
    <t>PTCAA5310</t>
  </si>
  <si>
    <t>1400</t>
  </si>
  <si>
    <t>5310</t>
  </si>
  <si>
    <t>PUAAA4400</t>
  </si>
  <si>
    <t>PVBAA3320</t>
  </si>
  <si>
    <t>PVCAA3320</t>
  </si>
  <si>
    <t>PVCAA3610</t>
  </si>
  <si>
    <t>PVDAA4400</t>
  </si>
  <si>
    <t>PVEAA3922</t>
  </si>
  <si>
    <t xml:space="preserve"> Total</t>
  </si>
  <si>
    <t>PCAAA911</t>
  </si>
  <si>
    <t>PCCAA910</t>
  </si>
  <si>
    <t>PSAAA1643</t>
  </si>
  <si>
    <t>PCCAA3056</t>
  </si>
  <si>
    <t>2014/15 Forward Budget</t>
  </si>
  <si>
    <t>2013/14 Budget Outturn</t>
  </si>
  <si>
    <t>2014/15 Budget Outturn</t>
  </si>
  <si>
    <t>Forward Outturn 2014/15</t>
  </si>
  <si>
    <t>Huyton NTDP Cost</t>
  </si>
  <si>
    <t>PCAAA1420</t>
  </si>
  <si>
    <t>PLAAA1520</t>
  </si>
  <si>
    <t>PLBAA1520</t>
  </si>
  <si>
    <t>PLCAB1643</t>
  </si>
  <si>
    <t>2012/13 Revised</t>
  </si>
  <si>
    <t>2015/16 Budget Outturn</t>
  </si>
  <si>
    <t>2013/14 Budget</t>
  </si>
  <si>
    <t>Budget Outturn 2013/14</t>
  </si>
  <si>
    <t>2015/2016 Forward Budget</t>
  </si>
  <si>
    <t>2012/13 Revised Budget</t>
  </si>
  <si>
    <t>Allowed Budget 2012/13</t>
  </si>
  <si>
    <t>PLCCA1421</t>
  </si>
  <si>
    <t>PHGAA</t>
  </si>
  <si>
    <t>Newton-Le-Willows</t>
  </si>
  <si>
    <t>RATES                          .</t>
  </si>
  <si>
    <t>PHMAA1510</t>
  </si>
  <si>
    <t>PHSAA</t>
  </si>
  <si>
    <t>PHSAA1510</t>
  </si>
  <si>
    <t>Kirkby replacement Site</t>
  </si>
  <si>
    <t>RavenHead</t>
  </si>
  <si>
    <t>Huyton Replacement Site</t>
  </si>
  <si>
    <t>PHSAA1500</t>
  </si>
  <si>
    <t>ANNUAL RENTS                   .</t>
  </si>
  <si>
    <t>Capital financing now paid as part of the SLA with ST H</t>
  </si>
  <si>
    <t>Revised Budget 2012/13</t>
  </si>
  <si>
    <t>Forward Outturn 2015/16</t>
  </si>
  <si>
    <t>Column 5</t>
  </si>
  <si>
    <t>Column 6</t>
  </si>
  <si>
    <t>2012/13 Budget</t>
  </si>
  <si>
    <t>Interest Receivable Increase</t>
  </si>
  <si>
    <t>2012/13</t>
  </si>
  <si>
    <t>Extra 8m in Account</t>
  </si>
  <si>
    <t>Extra reserves 3.6</t>
  </si>
  <si>
    <t>Cap Receipt 4.6</t>
  </si>
  <si>
    <t>2013/2014</t>
  </si>
  <si>
    <t>Total</t>
  </si>
  <si>
    <t>Capital Receipts Reserve</t>
  </si>
  <si>
    <t>Receipts</t>
  </si>
  <si>
    <t>Contract procurement costs</t>
  </si>
  <si>
    <t>MWDA REVENUE OUTTURN FORECAST &amp; BUDGET</t>
  </si>
  <si>
    <t>Mann Island Contingency</t>
  </si>
  <si>
    <t>Mann Island General Fund Contribution</t>
  </si>
  <si>
    <t xml:space="preserve">Contribution to Mann Island </t>
  </si>
  <si>
    <t>GF Contribution to Huyton NTDP</t>
  </si>
  <si>
    <t>GF Contribution to Returned Inc Huy NTDP</t>
  </si>
  <si>
    <t>Bud Prep Rec Sheet</t>
  </si>
  <si>
    <t>PVBAA3910</t>
  </si>
  <si>
    <t>PUT HERE AS CODE 4400 NOT SET UP</t>
  </si>
  <si>
    <t>Cumulative Tarde Wase Spit out in Bud Rep</t>
  </si>
  <si>
    <t>Cross over code QUERY WITH STH FIS NOT REGISTERING TRUE AMOUNT</t>
  </si>
  <si>
    <t>DAVE BOTT INVESTIGATING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</si>
</sst>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3" fontId="0" fillId="0" borderId="0" xfId="0" applyNumberFormat="1"/>
    <xf numFmtId="0" fontId="0" fillId="0" borderId="0" xfId="0" applyFont="1"/>
    <xf numFmtId="0" fontId="1" fillId="0" borderId="0" xfId="0" applyFont="1" applyAlignment="1">
      <alignment wrapText="1"/>
    </xf>
    <xf numFmtId="49" fontId="0" fillId="0" borderId="0" xfId="0" applyNumberFormat="1"/>
    <xf numFmtId="0" fontId="1" fillId="0" borderId="0" xfId="0" applyFont="1"/>
    <xf numFmtId="0" fontId="0" fillId="0" borderId="0" xfId="0" applyFill="1"/>
    <xf numFmtId="49" fontId="0" fillId="0" borderId="0" xfId="0" applyNumberForma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/>
    <xf numFmtId="3" fontId="0" fillId="0" borderId="0" xfId="0" applyNumberForma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/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1" fontId="6" fillId="0" borderId="0" xfId="0" applyNumberFormat="1" applyFont="1" applyFill="1"/>
    <xf numFmtId="0" fontId="6" fillId="0" borderId="0" xfId="0" applyFont="1" applyFill="1"/>
    <xf numFmtId="49" fontId="6" fillId="0" borderId="0" xfId="0" applyNumberFormat="1" applyFont="1" applyFill="1"/>
    <xf numFmtId="4" fontId="0" fillId="0" borderId="0" xfId="0" applyNumberFormat="1" applyFill="1"/>
    <xf numFmtId="0" fontId="0" fillId="2" borderId="0" xfId="0" applyFill="1"/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4" fontId="0" fillId="2" borderId="0" xfId="0" applyNumberFormat="1" applyFill="1"/>
    <xf numFmtId="0" fontId="1" fillId="0" borderId="1" xfId="0" applyFont="1" applyBorder="1"/>
    <xf numFmtId="164" fontId="0" fillId="0" borderId="0" xfId="0" applyNumberFormat="1" applyFill="1"/>
    <xf numFmtId="164" fontId="7" fillId="0" borderId="0" xfId="0" applyNumberFormat="1" applyFont="1" applyFill="1"/>
    <xf numFmtId="0" fontId="0" fillId="3" borderId="0" xfId="0" applyFill="1"/>
    <xf numFmtId="3" fontId="0" fillId="3" borderId="0" xfId="0" applyNumberFormat="1" applyFill="1"/>
    <xf numFmtId="0" fontId="0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49" fontId="0" fillId="3" borderId="0" xfId="0" applyNumberFormat="1" applyFill="1"/>
    <xf numFmtId="1" fontId="0" fillId="3" borderId="0" xfId="0" applyNumberFormat="1" applyFill="1"/>
    <xf numFmtId="164" fontId="0" fillId="3" borderId="0" xfId="0" applyNumberFormat="1" applyFill="1"/>
    <xf numFmtId="0" fontId="0" fillId="4" borderId="0" xfId="0" applyFill="1"/>
    <xf numFmtId="164" fontId="0" fillId="3" borderId="0" xfId="0" applyNumberFormat="1" applyFont="1" applyFill="1" applyAlignment="1">
      <alignment wrapText="1"/>
    </xf>
    <xf numFmtId="0" fontId="6" fillId="3" borderId="0" xfId="0" applyFont="1" applyFill="1"/>
    <xf numFmtId="1" fontId="6" fillId="3" borderId="0" xfId="0" applyNumberFormat="1" applyFont="1" applyFill="1"/>
    <xf numFmtId="49" fontId="6" fillId="3" borderId="0" xfId="0" applyNumberFormat="1" applyFont="1" applyFill="1"/>
    <xf numFmtId="0" fontId="6" fillId="3" borderId="0" xfId="0" applyFont="1" applyFill="1" applyAlignment="1">
      <alignment wrapText="1"/>
    </xf>
    <xf numFmtId="0" fontId="0" fillId="3" borderId="0" xfId="0" applyFill="1" applyAlignment="1"/>
    <xf numFmtId="0" fontId="0" fillId="3" borderId="0" xfId="0" applyFont="1" applyFill="1"/>
    <xf numFmtId="1" fontId="0" fillId="3" borderId="0" xfId="0" applyNumberFormat="1" applyFont="1" applyFill="1"/>
    <xf numFmtId="49" fontId="0" fillId="3" borderId="0" xfId="0" applyNumberFormat="1" applyFill="1" applyAlignment="1">
      <alignment horizontal="right"/>
    </xf>
    <xf numFmtId="0" fontId="0" fillId="5" borderId="0" xfId="0" applyFill="1"/>
    <xf numFmtId="3" fontId="0" fillId="2" borderId="0" xfId="0" applyNumberFormat="1" applyFill="1"/>
    <xf numFmtId="3" fontId="0" fillId="0" borderId="0" xfId="0" applyNumberFormat="1" applyAlignment="1">
      <alignment wrapText="1"/>
    </xf>
    <xf numFmtId="164" fontId="0" fillId="2" borderId="0" xfId="0" applyNumberFormat="1" applyFill="1"/>
    <xf numFmtId="4" fontId="0" fillId="3" borderId="0" xfId="0" applyNumberFormat="1" applyFont="1" applyFill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 wrapText="1"/>
    </xf>
    <xf numFmtId="2" fontId="0" fillId="0" borderId="0" xfId="0" applyNumberFormat="1" applyFill="1"/>
    <xf numFmtId="2" fontId="1" fillId="0" borderId="0" xfId="0" applyNumberFormat="1" applyFont="1" applyFill="1" applyAlignment="1">
      <alignment wrapText="1"/>
    </xf>
    <xf numFmtId="2" fontId="0" fillId="3" borderId="0" xfId="0" applyNumberFormat="1" applyFill="1"/>
    <xf numFmtId="2" fontId="6" fillId="3" borderId="0" xfId="0" applyNumberFormat="1" applyFont="1" applyFill="1"/>
    <xf numFmtId="2" fontId="0" fillId="0" borderId="0" xfId="0" applyNumberFormat="1"/>
    <xf numFmtId="3" fontId="0" fillId="3" borderId="0" xfId="0" applyNumberFormat="1" applyFont="1" applyFill="1" applyAlignment="1">
      <alignment wrapText="1"/>
    </xf>
    <xf numFmtId="16" fontId="0" fillId="0" borderId="0" xfId="0" applyNumberFormat="1"/>
    <xf numFmtId="1" fontId="0" fillId="3" borderId="0" xfId="0" applyNumberFormat="1" applyFont="1" applyFill="1" applyAlignment="1">
      <alignment wrapText="1"/>
    </xf>
    <xf numFmtId="3" fontId="1" fillId="6" borderId="0" xfId="0" applyNumberFormat="1" applyFont="1" applyFill="1"/>
    <xf numFmtId="0" fontId="0" fillId="6" borderId="0" xfId="0" applyFill="1" applyAlignment="1"/>
    <xf numFmtId="2" fontId="0" fillId="3" borderId="0" xfId="0" applyNumberFormat="1" applyFont="1" applyFill="1" applyAlignment="1">
      <alignment wrapText="1"/>
    </xf>
    <xf numFmtId="3" fontId="0" fillId="0" borderId="0" xfId="0" quotePrefix="1" applyNumberForma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8" fillId="0" borderId="0" xfId="0" applyFont="1" applyFill="1" applyAlignment="1">
      <alignment wrapText="1"/>
    </xf>
    <xf numFmtId="3" fontId="8" fillId="0" borderId="0" xfId="0" applyNumberFormat="1" applyFont="1"/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0" fillId="0" borderId="5" xfId="0" applyNumberForma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9" fontId="0" fillId="0" borderId="0" xfId="2" applyFont="1" applyBorder="1" applyAlignment="1">
      <alignment horizontal="right" vertical="top" wrapText="1"/>
    </xf>
    <xf numFmtId="165" fontId="0" fillId="0" borderId="0" xfId="2" applyNumberFormat="1" applyFont="1"/>
    <xf numFmtId="3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right" vertical="top" wrapText="1"/>
    </xf>
    <xf numFmtId="3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vertical="top" wrapText="1"/>
    </xf>
    <xf numFmtId="3" fontId="1" fillId="2" borderId="0" xfId="0" applyNumberFormat="1" applyFont="1" applyFill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4%20-%202015/Budget%20Detail/1.%20Budget%20Report%20Outturn%20Forma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terb\Application%20Data\Microsoft\Excel\Establishment\Agency,%20Support%20Budg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Establishment%20Communications%20Lats%20-%20MV/Establishment%20Budget%202013_14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Budget%20Detail/Agency,%20Support%20Budget%202013-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Income/Halton%20&amp;%20Management%20Fee%202013-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B's%20Files/Budget%202012-2013/Budget%20Report%20(outturn%20format)%202012-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Trade%20Waste/Trade%20Waste%20Rate%201314%20(a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Recycling%20Credits/Recycling%20Credits%20Budget%20Calculat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Establishment%20Communications%20Lats%20-%20MV/Comms%2013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Establishment%20Communications%20Lats%20-%20MV/LATS%2013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B's%20Files/Budget%202012-2013/Budget%20Trial%20Balance%202012-1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Budget%20Detail/Contribution%20to%20Capital%20Adjustment%20Accou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B's%20Files/Budget/2011-12/Revenue%20Budget%202011-12%20absolute%20valu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NCAR/1.%20NCAR%202013-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RWA/ADMIN/FINANCE/PB's%20Files/Budget%202012-2013/NCAR%202012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RWA/ADMIN/FINANCE/Budget%202013%20-%202014/Income/Halton%20&amp;%20Management%20Fee%202013-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\FIS%20Cod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2013%20-%202014/Salaries%20-%20PP/1.%20Budget%20Salary%20Information%2025.10.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udprep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 Summ"/>
      <sheetName val="BM Items Presentation"/>
      <sheetName val="BM Items"/>
      <sheetName val="FIS Coding"/>
      <sheetName val="Splits"/>
      <sheetName val="Sheet1"/>
    </sheetNames>
    <sheetDataSet>
      <sheetData sheetId="0">
        <row r="6">
          <cell r="B6">
            <v>2213013.7508176002</v>
          </cell>
        </row>
        <row r="7">
          <cell r="B7">
            <v>54084038</v>
          </cell>
        </row>
        <row r="8">
          <cell r="B8">
            <v>333534</v>
          </cell>
        </row>
        <row r="9">
          <cell r="B9">
            <v>2636083.8107523816</v>
          </cell>
        </row>
        <row r="10">
          <cell r="B10">
            <v>6220654.0500000007</v>
          </cell>
        </row>
        <row r="11">
          <cell r="B11">
            <v>39129</v>
          </cell>
        </row>
        <row r="12">
          <cell r="B12">
            <v>344000</v>
          </cell>
        </row>
        <row r="13">
          <cell r="B13">
            <v>0</v>
          </cell>
        </row>
        <row r="14">
          <cell r="B14">
            <v>920000</v>
          </cell>
        </row>
        <row r="15">
          <cell r="B15">
            <v>66790452.611569986</v>
          </cell>
        </row>
        <row r="16">
          <cell r="B16">
            <v>-1061800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1329574</v>
          </cell>
        </row>
        <row r="20">
          <cell r="B20">
            <v>67058226.611569986</v>
          </cell>
        </row>
        <row r="21">
          <cell r="B21">
            <v>0</v>
          </cell>
        </row>
        <row r="22">
          <cell r="B22">
            <v>-920000</v>
          </cell>
        </row>
        <row r="23">
          <cell r="B23">
            <v>0</v>
          </cell>
        </row>
        <row r="24">
          <cell r="B24">
            <v>-547127.57741904841</v>
          </cell>
        </row>
        <row r="25">
          <cell r="B25">
            <v>0</v>
          </cell>
        </row>
        <row r="27">
          <cell r="B27">
            <v>65591099.034150936</v>
          </cell>
        </row>
        <row r="28">
          <cell r="B28">
            <v>-65458137</v>
          </cell>
        </row>
      </sheetData>
      <sheetData sheetId="1" refreshError="1"/>
      <sheetData sheetId="2">
        <row r="7">
          <cell r="B7">
            <v>1618546.4682800001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"/>
      <sheetName val="Income"/>
      <sheetName val="Sheet1"/>
    </sheetNames>
    <sheetDataSet>
      <sheetData sheetId="0" refreshError="1">
        <row r="6">
          <cell r="C6" t="str">
            <v>0900</v>
          </cell>
          <cell r="D6">
            <v>5000</v>
          </cell>
        </row>
        <row r="7">
          <cell r="D7">
            <v>4000</v>
          </cell>
        </row>
        <row r="8">
          <cell r="D8">
            <v>2000</v>
          </cell>
        </row>
        <row r="9">
          <cell r="D9">
            <v>2000</v>
          </cell>
        </row>
        <row r="10">
          <cell r="D10">
            <v>2000</v>
          </cell>
        </row>
        <row r="11">
          <cell r="D11">
            <v>2000</v>
          </cell>
        </row>
        <row r="13">
          <cell r="D13">
            <v>15850</v>
          </cell>
        </row>
        <row r="14">
          <cell r="D14">
            <v>9050</v>
          </cell>
        </row>
        <row r="15">
          <cell r="D15">
            <v>14200</v>
          </cell>
        </row>
        <row r="23">
          <cell r="D23">
            <v>150000</v>
          </cell>
        </row>
        <row r="24">
          <cell r="D24">
            <v>108050</v>
          </cell>
        </row>
        <row r="25">
          <cell r="D25">
            <v>50000</v>
          </cell>
        </row>
        <row r="30">
          <cell r="D30">
            <v>90650</v>
          </cell>
        </row>
        <row r="31">
          <cell r="D31">
            <v>5150</v>
          </cell>
        </row>
        <row r="36">
          <cell r="D36">
            <v>11000</v>
          </cell>
        </row>
      </sheetData>
      <sheetData sheetId="1" refreshError="1">
        <row r="6">
          <cell r="C6">
            <v>8195</v>
          </cell>
          <cell r="D6">
            <v>-500</v>
          </cell>
        </row>
        <row r="7">
          <cell r="D7">
            <v>-84500</v>
          </cell>
        </row>
        <row r="18">
          <cell r="D18">
            <v>-147300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ES"/>
      <sheetName val="TRANSPORT"/>
      <sheetName val="PCAAA SUPPLIES"/>
      <sheetName val="PCBAA"/>
      <sheetName val="PCCAA"/>
      <sheetName val="PCDAA"/>
      <sheetName val="PCEAA"/>
      <sheetName val="Summary"/>
      <sheetName val="Journal Adjustments"/>
    </sheetNames>
    <sheetDataSet>
      <sheetData sheetId="0">
        <row r="4">
          <cell r="G4">
            <v>7500</v>
          </cell>
          <cell r="H4">
            <v>7500</v>
          </cell>
          <cell r="I4">
            <v>7500</v>
          </cell>
        </row>
        <row r="5">
          <cell r="G5">
            <v>35000</v>
          </cell>
          <cell r="H5">
            <v>0</v>
          </cell>
          <cell r="I5">
            <v>0</v>
          </cell>
        </row>
        <row r="6">
          <cell r="G6">
            <v>20000</v>
          </cell>
          <cell r="H6">
            <v>20000</v>
          </cell>
          <cell r="I6">
            <v>20000</v>
          </cell>
        </row>
        <row r="8">
          <cell r="G8">
            <v>31500</v>
          </cell>
          <cell r="H8">
            <v>31500</v>
          </cell>
          <cell r="I8">
            <v>31500</v>
          </cell>
        </row>
        <row r="9">
          <cell r="G9">
            <v>500</v>
          </cell>
          <cell r="H9">
            <v>500</v>
          </cell>
          <cell r="I9">
            <v>500</v>
          </cell>
        </row>
        <row r="10">
          <cell r="G10">
            <v>1769</v>
          </cell>
          <cell r="H10">
            <v>1769</v>
          </cell>
          <cell r="I10">
            <v>1769</v>
          </cell>
        </row>
        <row r="11">
          <cell r="G11">
            <v>8739</v>
          </cell>
          <cell r="H11">
            <v>8739</v>
          </cell>
          <cell r="I11">
            <v>8739</v>
          </cell>
        </row>
        <row r="13">
          <cell r="G13">
            <v>75000</v>
          </cell>
          <cell r="H13">
            <v>0</v>
          </cell>
          <cell r="I13">
            <v>0</v>
          </cell>
        </row>
      </sheetData>
      <sheetData sheetId="1">
        <row r="5">
          <cell r="F5">
            <v>1000</v>
          </cell>
          <cell r="G5">
            <v>1000</v>
          </cell>
          <cell r="H5">
            <v>1000</v>
          </cell>
        </row>
        <row r="6">
          <cell r="F6">
            <v>4000</v>
          </cell>
          <cell r="G6">
            <v>4000</v>
          </cell>
          <cell r="H6">
            <v>4000</v>
          </cell>
        </row>
        <row r="7">
          <cell r="F7">
            <v>200</v>
          </cell>
          <cell r="G7">
            <v>200</v>
          </cell>
          <cell r="H7">
            <v>200</v>
          </cell>
        </row>
        <row r="8">
          <cell r="F8">
            <v>14900</v>
          </cell>
          <cell r="G8">
            <v>14900</v>
          </cell>
          <cell r="H8">
            <v>14900</v>
          </cell>
        </row>
        <row r="9">
          <cell r="F9">
            <v>9000</v>
          </cell>
          <cell r="G9">
            <v>9000</v>
          </cell>
          <cell r="H9">
            <v>9000</v>
          </cell>
        </row>
        <row r="10">
          <cell r="F10">
            <v>250</v>
          </cell>
          <cell r="G10">
            <v>250</v>
          </cell>
          <cell r="H10">
            <v>250</v>
          </cell>
        </row>
        <row r="11">
          <cell r="F11">
            <v>318</v>
          </cell>
          <cell r="G11">
            <v>318</v>
          </cell>
          <cell r="H11">
            <v>318</v>
          </cell>
        </row>
        <row r="12">
          <cell r="F12">
            <v>1000</v>
          </cell>
          <cell r="G12">
            <v>1000</v>
          </cell>
          <cell r="H12">
            <v>1000</v>
          </cell>
        </row>
        <row r="13">
          <cell r="F13">
            <v>25500</v>
          </cell>
          <cell r="G13">
            <v>25500</v>
          </cell>
          <cell r="H13">
            <v>25500</v>
          </cell>
        </row>
        <row r="14">
          <cell r="F14">
            <v>400</v>
          </cell>
          <cell r="G14">
            <v>400</v>
          </cell>
          <cell r="H14">
            <v>400</v>
          </cell>
        </row>
      </sheetData>
      <sheetData sheetId="2">
        <row r="7">
          <cell r="F7">
            <v>1000</v>
          </cell>
          <cell r="G7">
            <v>1000</v>
          </cell>
          <cell r="H7">
            <v>1000</v>
          </cell>
        </row>
        <row r="8">
          <cell r="F8">
            <v>4000</v>
          </cell>
          <cell r="G8">
            <v>4000</v>
          </cell>
          <cell r="H8">
            <v>4000</v>
          </cell>
        </row>
        <row r="11">
          <cell r="F11">
            <v>2000</v>
          </cell>
          <cell r="G11">
            <v>2000</v>
          </cell>
          <cell r="H11">
            <v>2000</v>
          </cell>
        </row>
        <row r="14">
          <cell r="F14">
            <v>2000</v>
          </cell>
          <cell r="G14">
            <v>2000</v>
          </cell>
          <cell r="H14">
            <v>2000</v>
          </cell>
        </row>
        <row r="17">
          <cell r="F17">
            <v>4000</v>
          </cell>
          <cell r="G17">
            <v>4000</v>
          </cell>
          <cell r="H17">
            <v>4000</v>
          </cell>
        </row>
        <row r="18">
          <cell r="F18">
            <v>1000</v>
          </cell>
          <cell r="G18">
            <v>1000</v>
          </cell>
          <cell r="H18">
            <v>1000</v>
          </cell>
        </row>
        <row r="19">
          <cell r="F19">
            <v>9000</v>
          </cell>
          <cell r="G19">
            <v>9000</v>
          </cell>
          <cell r="H19">
            <v>9000</v>
          </cell>
        </row>
        <row r="22">
          <cell r="F22">
            <v>5500</v>
          </cell>
          <cell r="G22">
            <v>5500</v>
          </cell>
          <cell r="H22">
            <v>5500</v>
          </cell>
        </row>
        <row r="23">
          <cell r="F23">
            <v>5000</v>
          </cell>
          <cell r="G23">
            <v>5000</v>
          </cell>
          <cell r="H23">
            <v>5000</v>
          </cell>
        </row>
        <row r="24">
          <cell r="F24">
            <v>2500</v>
          </cell>
          <cell r="G24">
            <v>2500</v>
          </cell>
          <cell r="H24">
            <v>5000</v>
          </cell>
        </row>
        <row r="25">
          <cell r="F25">
            <v>2903</v>
          </cell>
          <cell r="G25">
            <v>2903</v>
          </cell>
          <cell r="H25">
            <v>2903</v>
          </cell>
        </row>
        <row r="26">
          <cell r="F26">
            <v>500</v>
          </cell>
          <cell r="G26">
            <v>500</v>
          </cell>
          <cell r="H26">
            <v>500</v>
          </cell>
        </row>
        <row r="29">
          <cell r="F29">
            <v>4250</v>
          </cell>
          <cell r="G29">
            <v>4250</v>
          </cell>
          <cell r="H29">
            <v>4250</v>
          </cell>
        </row>
        <row r="30">
          <cell r="F30">
            <v>12240</v>
          </cell>
          <cell r="G30">
            <v>12240</v>
          </cell>
          <cell r="H30">
            <v>12240</v>
          </cell>
        </row>
        <row r="33">
          <cell r="F33">
            <v>35000</v>
          </cell>
          <cell r="G33">
            <v>35000</v>
          </cell>
          <cell r="H33">
            <v>35000</v>
          </cell>
        </row>
        <row r="36">
          <cell r="F36">
            <v>400</v>
          </cell>
          <cell r="G36">
            <v>400</v>
          </cell>
          <cell r="H36">
            <v>400</v>
          </cell>
        </row>
        <row r="37">
          <cell r="F37">
            <v>500</v>
          </cell>
          <cell r="G37">
            <v>500</v>
          </cell>
          <cell r="H37">
            <v>500</v>
          </cell>
        </row>
        <row r="38">
          <cell r="F38">
            <v>1500</v>
          </cell>
          <cell r="G38">
            <v>1500</v>
          </cell>
          <cell r="H38">
            <v>1500</v>
          </cell>
        </row>
        <row r="39">
          <cell r="F39">
            <v>500</v>
          </cell>
          <cell r="G39">
            <v>500</v>
          </cell>
          <cell r="H39">
            <v>500</v>
          </cell>
        </row>
        <row r="49">
          <cell r="F49">
            <v>12507</v>
          </cell>
          <cell r="G49">
            <v>12507</v>
          </cell>
          <cell r="H49">
            <v>12507</v>
          </cell>
        </row>
        <row r="51">
          <cell r="F51">
            <v>80000</v>
          </cell>
          <cell r="G51">
            <v>80000</v>
          </cell>
          <cell r="H51">
            <v>80000</v>
          </cell>
        </row>
      </sheetData>
      <sheetData sheetId="3">
        <row r="5">
          <cell r="F5">
            <v>1000</v>
          </cell>
          <cell r="G5">
            <v>1000</v>
          </cell>
          <cell r="H5">
            <v>1000</v>
          </cell>
        </row>
        <row r="6">
          <cell r="F6">
            <v>5000</v>
          </cell>
          <cell r="G6">
            <v>5000</v>
          </cell>
          <cell r="H6">
            <v>5000</v>
          </cell>
        </row>
      </sheetData>
      <sheetData sheetId="4">
        <row r="6">
          <cell r="F6">
            <v>2400</v>
          </cell>
          <cell r="G6">
            <v>2500</v>
          </cell>
          <cell r="H6">
            <v>2600</v>
          </cell>
        </row>
        <row r="7">
          <cell r="F7">
            <v>500</v>
          </cell>
          <cell r="G7">
            <v>525</v>
          </cell>
          <cell r="H7">
            <v>550</v>
          </cell>
        </row>
        <row r="8">
          <cell r="F8">
            <v>375</v>
          </cell>
          <cell r="G8">
            <v>395</v>
          </cell>
          <cell r="H8">
            <v>415</v>
          </cell>
        </row>
        <row r="9">
          <cell r="F9">
            <v>6000</v>
          </cell>
          <cell r="G9">
            <v>6300</v>
          </cell>
          <cell r="H9">
            <v>6615</v>
          </cell>
        </row>
      </sheetData>
      <sheetData sheetId="5">
        <row r="7">
          <cell r="F7">
            <v>200</v>
          </cell>
          <cell r="G7">
            <v>200</v>
          </cell>
          <cell r="H7">
            <v>200</v>
          </cell>
        </row>
        <row r="8">
          <cell r="F8">
            <v>3500</v>
          </cell>
          <cell r="G8">
            <v>3500</v>
          </cell>
          <cell r="H8">
            <v>3500</v>
          </cell>
        </row>
      </sheetData>
      <sheetData sheetId="6">
        <row r="5">
          <cell r="F5">
            <v>100</v>
          </cell>
          <cell r="G5">
            <v>100</v>
          </cell>
          <cell r="H5">
            <v>100</v>
          </cell>
        </row>
        <row r="6">
          <cell r="F6">
            <v>1500</v>
          </cell>
          <cell r="G6">
            <v>1500</v>
          </cell>
          <cell r="H6">
            <v>1500</v>
          </cell>
        </row>
      </sheetData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"/>
      <sheetName val="St Helens SLAs"/>
      <sheetName val="Income"/>
    </sheetNames>
    <sheetDataSet>
      <sheetData sheetId="0">
        <row r="24">
          <cell r="E24">
            <v>350988</v>
          </cell>
          <cell r="F24">
            <v>291020</v>
          </cell>
          <cell r="G24">
            <v>287899</v>
          </cell>
          <cell r="H24">
            <v>292035.96999999997</v>
          </cell>
        </row>
        <row r="28">
          <cell r="E28">
            <v>79882</v>
          </cell>
          <cell r="F28">
            <v>81480</v>
          </cell>
          <cell r="G28">
            <v>83110</v>
          </cell>
          <cell r="H28">
            <v>85603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Advisor Fees 2013-14"/>
      <sheetName val="Int Proj Team 2010-11"/>
      <sheetName val="Capital Investment 2010-11"/>
      <sheetName val="Mgt Fee 2012-13"/>
      <sheetName val="Overheads 2012-13"/>
      <sheetName val="Overheads "/>
      <sheetName val="Payroll"/>
      <sheetName val="Sheet1"/>
      <sheetName val="PT Codes 1011 Wks1 -48"/>
      <sheetName val="PCAAA4400 to wk 48 2010-11"/>
      <sheetName val="Payroll to Wk48 2010-11"/>
      <sheetName val="Overheads wk 49 to yr end"/>
    </sheetNames>
    <sheetDataSet>
      <sheetData sheetId="0">
        <row r="7">
          <cell r="C7">
            <v>-12000</v>
          </cell>
          <cell r="H7">
            <v>-12000</v>
          </cell>
        </row>
        <row r="14">
          <cell r="C14">
            <v>-128201.7004578218</v>
          </cell>
          <cell r="H14">
            <v>-129483.71746240002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 Summ"/>
      <sheetName val="BM Items Presentation"/>
      <sheetName val="BM Items"/>
      <sheetName val="FIS Coding"/>
      <sheetName val="Splits"/>
    </sheetNames>
    <sheetDataSet>
      <sheetData sheetId="0">
        <row r="28">
          <cell r="D28">
            <v>-65458137</v>
          </cell>
        </row>
      </sheetData>
      <sheetData sheetId="1"/>
      <sheetData sheetId="2">
        <row r="1">
          <cell r="B1" t="str">
            <v>ITEM 1 - MWDA Establishment</v>
          </cell>
        </row>
      </sheetData>
      <sheetData sheetId="3">
        <row r="236">
          <cell r="Q236">
            <v>1374219</v>
          </cell>
        </row>
        <row r="237">
          <cell r="Q237">
            <v>508133</v>
          </cell>
        </row>
        <row r="238">
          <cell r="Q238">
            <v>81370</v>
          </cell>
        </row>
        <row r="240">
          <cell r="Q240">
            <v>-530127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s"/>
      <sheetName val="For 1314 Budget Residual"/>
      <sheetName val="For 1314 Budget MRF"/>
    </sheetNames>
    <sheetDataSet>
      <sheetData sheetId="0">
        <row r="16">
          <cell r="D16">
            <v>-126898</v>
          </cell>
          <cell r="E16">
            <v>-134889</v>
          </cell>
          <cell r="F16">
            <v>-136195</v>
          </cell>
        </row>
        <row r="17">
          <cell r="D17">
            <v>-322424</v>
          </cell>
          <cell r="E17">
            <v>-344234</v>
          </cell>
          <cell r="F17">
            <v>-346700</v>
          </cell>
        </row>
        <row r="18">
          <cell r="D18">
            <v>-116073</v>
          </cell>
          <cell r="E18">
            <v>-123924</v>
          </cell>
          <cell r="F18">
            <v>-124812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Draft"/>
      <sheetName val="As per Matt C tonnages"/>
      <sheetName val="Sheet3"/>
    </sheetNames>
    <sheetDataSet>
      <sheetData sheetId="0"/>
      <sheetData sheetId="1">
        <row r="5">
          <cell r="F5">
            <v>1059495</v>
          </cell>
          <cell r="G5">
            <v>8017.8</v>
          </cell>
          <cell r="O5">
            <v>1090945</v>
          </cell>
          <cell r="P5">
            <v>8255.7999999999993</v>
          </cell>
        </row>
        <row r="6">
          <cell r="F6">
            <v>1133946</v>
          </cell>
          <cell r="G6">
            <v>11454</v>
          </cell>
          <cell r="O6">
            <v>1179400</v>
          </cell>
          <cell r="P6">
            <v>17691</v>
          </cell>
        </row>
        <row r="7">
          <cell r="F7">
            <v>2147625</v>
          </cell>
          <cell r="G7">
            <v>0</v>
          </cell>
          <cell r="O7">
            <v>2211375</v>
          </cell>
          <cell r="P7">
            <v>0</v>
          </cell>
        </row>
        <row r="8">
          <cell r="F8">
            <v>384854.4</v>
          </cell>
          <cell r="G8">
            <v>2290.8000000000002</v>
          </cell>
          <cell r="O8">
            <v>400996</v>
          </cell>
          <cell r="P8">
            <v>2653.65</v>
          </cell>
        </row>
        <row r="9">
          <cell r="F9">
            <v>1145400</v>
          </cell>
          <cell r="G9">
            <v>4581.6000000000004</v>
          </cell>
          <cell r="O9">
            <v>1238370</v>
          </cell>
          <cell r="P9">
            <v>4717.6000000000004</v>
          </cell>
        </row>
        <row r="15">
          <cell r="F15">
            <v>2500</v>
          </cell>
          <cell r="G15">
            <v>10000</v>
          </cell>
          <cell r="O15">
            <v>2500</v>
          </cell>
          <cell r="P15">
            <v>12500</v>
          </cell>
        </row>
        <row r="16">
          <cell r="F16">
            <v>4950</v>
          </cell>
          <cell r="G16">
            <v>15000</v>
          </cell>
          <cell r="O16">
            <v>5000</v>
          </cell>
          <cell r="P16">
            <v>15000</v>
          </cell>
        </row>
        <row r="17">
          <cell r="F17">
            <v>7500</v>
          </cell>
          <cell r="G17">
            <v>10000</v>
          </cell>
          <cell r="O17">
            <v>7500</v>
          </cell>
          <cell r="P17">
            <v>10000</v>
          </cell>
        </row>
        <row r="18">
          <cell r="F18">
            <v>1750</v>
          </cell>
          <cell r="G18">
            <v>3750</v>
          </cell>
          <cell r="O18">
            <v>1750</v>
          </cell>
          <cell r="P18">
            <v>3750</v>
          </cell>
        </row>
        <row r="19">
          <cell r="F19">
            <v>2500</v>
          </cell>
          <cell r="G19">
            <v>5500</v>
          </cell>
          <cell r="O19">
            <v>2500</v>
          </cell>
          <cell r="P19">
            <v>5750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Budget"/>
      <sheetName val="Sheet3"/>
    </sheetNames>
    <sheetDataSet>
      <sheetData sheetId="0">
        <row r="4">
          <cell r="G4">
            <v>3000</v>
          </cell>
          <cell r="H4">
            <v>3000</v>
          </cell>
          <cell r="I4">
            <v>3000</v>
          </cell>
        </row>
        <row r="5">
          <cell r="G5">
            <v>1500</v>
          </cell>
          <cell r="H5">
            <v>1500</v>
          </cell>
          <cell r="I5">
            <v>1500</v>
          </cell>
        </row>
        <row r="6">
          <cell r="G6">
            <v>2000</v>
          </cell>
          <cell r="H6">
            <v>2000</v>
          </cell>
          <cell r="I6">
            <v>2000</v>
          </cell>
        </row>
        <row r="7">
          <cell r="G7">
            <v>2000</v>
          </cell>
          <cell r="H7">
            <v>2000</v>
          </cell>
          <cell r="I7">
            <v>2000</v>
          </cell>
        </row>
        <row r="8">
          <cell r="G8">
            <v>1530</v>
          </cell>
          <cell r="H8">
            <v>1530</v>
          </cell>
          <cell r="I8">
            <v>1530</v>
          </cell>
        </row>
        <row r="10">
          <cell r="G10">
            <v>18000</v>
          </cell>
          <cell r="H10">
            <v>18000</v>
          </cell>
          <cell r="I10">
            <v>18000</v>
          </cell>
        </row>
        <row r="12">
          <cell r="G12">
            <v>2000</v>
          </cell>
          <cell r="H12">
            <v>2000</v>
          </cell>
          <cell r="I12">
            <v>2000</v>
          </cell>
        </row>
        <row r="14">
          <cell r="G14">
            <v>0</v>
          </cell>
          <cell r="H14">
            <v>0</v>
          </cell>
          <cell r="I14">
            <v>0</v>
          </cell>
        </row>
        <row r="16">
          <cell r="G16">
            <v>2579</v>
          </cell>
          <cell r="H16">
            <v>2579</v>
          </cell>
          <cell r="I16">
            <v>2579</v>
          </cell>
        </row>
        <row r="18">
          <cell r="G18">
            <v>6120</v>
          </cell>
          <cell r="H18">
            <v>6120</v>
          </cell>
          <cell r="I18">
            <v>6120</v>
          </cell>
        </row>
        <row r="19">
          <cell r="G19">
            <v>400</v>
          </cell>
          <cell r="H19">
            <v>400</v>
          </cell>
          <cell r="I19">
            <v>400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0</v>
          </cell>
          <cell r="G6">
            <v>0</v>
          </cell>
          <cell r="H6">
            <v>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 Summary"/>
      <sheetName val="IFRS I&amp;E"/>
      <sheetName val="IFRS BS"/>
      <sheetName val="Chart1"/>
      <sheetName val="IFRS MIRS"/>
      <sheetName val="0809 Code Structure"/>
      <sheetName val="IFRS Cash Flow"/>
    </sheetNames>
    <sheetDataSet>
      <sheetData sheetId="0">
        <row r="1">
          <cell r="E1" t="str">
            <v>Merseyside Waste Disposal Authority - Extended TB 2010/11</v>
          </cell>
          <cell r="P1" t="str">
            <v>2009/10 Corporate Creditors B/F</v>
          </cell>
          <cell r="R1" t="str">
            <v>2010/11 Opening Balances</v>
          </cell>
          <cell r="S1" t="str">
            <v>In-year Movements</v>
          </cell>
          <cell r="T1" t="str">
            <v>Actual from FIS</v>
          </cell>
          <cell r="U1" t="str">
            <v>As at Week53 - Year 10</v>
          </cell>
          <cell r="V1" t="str">
            <v>Variance 53 - 52</v>
          </cell>
          <cell r="W1" t="str">
            <v>As at Week54 - Year 11</v>
          </cell>
          <cell r="X1" t="str">
            <v>Variance 54 - 53</v>
          </cell>
          <cell r="Y1">
            <v>0</v>
          </cell>
          <cell r="Z1" t="str">
            <v>Variance 57 - 54</v>
          </cell>
          <cell r="AA1" t="str">
            <v>As at Week58 - Year 11</v>
          </cell>
          <cell r="AB1" t="str">
            <v>As at Week59 - Year 12</v>
          </cell>
          <cell r="AC1" t="str">
            <v>As at Week60 - Year 13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 t="str">
            <v>Non Fis Jnls</v>
          </cell>
          <cell r="AQ1">
            <v>0</v>
          </cell>
          <cell r="AR1" t="str">
            <v>In Year Movements -Actual from FIS</v>
          </cell>
          <cell r="AS1" t="str">
            <v>2009/10 Defined Benefit Pensions Liability B/F</v>
          </cell>
          <cell r="AT1" t="str">
            <v>Misc Journals</v>
          </cell>
          <cell r="AU1" t="str">
            <v>Capital Creditors</v>
          </cell>
          <cell r="AV1" t="str">
            <v>Creditors Lists</v>
          </cell>
          <cell r="AW1" t="str">
            <v>Prepayments</v>
          </cell>
          <cell r="AX1" t="str">
            <v>Debtors Lists</v>
          </cell>
          <cell r="AY1" t="str">
            <v>Capital Additions Move</v>
          </cell>
          <cell r="AZ1" t="str">
            <v>Depreciation</v>
          </cell>
          <cell r="BA1" t="str">
            <v>Impairment</v>
          </cell>
          <cell r="BB1" t="str">
            <v>Revaluation</v>
          </cell>
          <cell r="BC1" t="str">
            <v>MRP</v>
          </cell>
          <cell r="BD1" t="str">
            <v>Reserve Transfers</v>
          </cell>
          <cell r="BE1" t="str">
            <v>Repayment of MRDF Debt</v>
          </cell>
          <cell r="BF1" t="str">
            <v>Clear VAT Suspense</v>
          </cell>
          <cell r="BG1" t="str">
            <v>Debtors Summary Report - ASH System Debtors</v>
          </cell>
          <cell r="BH1" t="str">
            <v>Balancing of Revenue Account</v>
          </cell>
          <cell r="BI1" t="str">
            <v>Cash movement re Revenue</v>
          </cell>
          <cell r="BJ1" t="str">
            <v>Balancing of Revenue Balance Sheet</v>
          </cell>
          <cell r="BK1" t="str">
            <v>Balancing of Capital Balance Sheet</v>
          </cell>
          <cell r="BL1" t="str">
            <v>Interest on Cash Held</v>
          </cell>
          <cell r="BM1" t="str">
            <v>Provisions</v>
          </cell>
          <cell r="BN1" t="str">
            <v>Clearance of Error Suspense Post Wk55</v>
          </cell>
          <cell r="BO1" t="str">
            <v>LATS Journals</v>
          </cell>
          <cell r="BP1" t="str">
            <v>Bank and Treasury Management</v>
          </cell>
          <cell r="BQ1" t="str">
            <v>Corporate Creditors - post year end VAT</v>
          </cell>
          <cell r="BR1" t="str">
            <v>Corporate Creditors - post year end payments</v>
          </cell>
          <cell r="BS1" t="str">
            <v>Corporate Creditors - payroll deductions not journalised at year end</v>
          </cell>
          <cell r="BT1" t="str">
            <v>Corporate Creditors - Aged Creditor</v>
          </cell>
          <cell r="BU1" t="str">
            <v>Corporate Creditors - Aged Debtor</v>
          </cell>
          <cell r="BV1" t="str">
            <v>Pensions Journals</v>
          </cell>
          <cell r="BW1" t="str">
            <v>CDC and NDC Journal</v>
          </cell>
          <cell r="BX1" t="str">
            <v>IFRS - Short Term Employee Benefits</v>
          </cell>
          <cell r="BY1" t="str">
            <v>IFRS - Finance Leases</v>
          </cell>
          <cell r="BZ1">
            <v>0</v>
          </cell>
          <cell r="CA1" t="str">
            <v>2012/13 Closing Figure</v>
          </cell>
          <cell r="CB1" t="str">
            <v>2011/2012 Revised</v>
          </cell>
          <cell r="CC1" t="str">
            <v>2013/14 Forward Budget</v>
          </cell>
          <cell r="CD1" t="str">
            <v>2014/15 Forward Budget</v>
          </cell>
          <cell r="CE1" t="str">
            <v>UK GAAP 
Statement of Accounts</v>
          </cell>
          <cell r="CF1">
            <v>0</v>
          </cell>
          <cell r="CG1" t="str">
            <v>Closing FIS Amount (i.e. With Non-FIS Journals Removed)</v>
          </cell>
          <cell r="CH1" t="str">
            <v>IFRS
 Statement of Accounts</v>
          </cell>
          <cell r="CI1">
            <v>0</v>
          </cell>
          <cell r="CJ1" t="str">
            <v>Closing FIS Amount (i.e. With Non-FIS Journals Removed)</v>
          </cell>
          <cell r="CK1">
            <v>0</v>
          </cell>
          <cell r="CL1">
            <v>0</v>
          </cell>
          <cell r="CM1">
            <v>0</v>
          </cell>
          <cell r="CN1">
            <v>0</v>
          </cell>
          <cell r="CO1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FIS</v>
          </cell>
          <cell r="U3" t="str">
            <v>FIS</v>
          </cell>
          <cell r="V3" t="str">
            <v>FIS</v>
          </cell>
          <cell r="W3" t="str">
            <v>FIS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 t="str">
            <v>FIS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</row>
        <row r="4"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Run 04/04/11</v>
          </cell>
          <cell r="U4" t="str">
            <v>Run 08/04/11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 t="str">
            <v>Run 15/04/2010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 t="str">
            <v>As at Week52 - Year 10</v>
          </cell>
          <cell r="U5" t="str">
            <v>As at Week53 - Year 10</v>
          </cell>
          <cell r="V5">
            <v>0</v>
          </cell>
          <cell r="W5" t="str">
            <v>As at Week54 - Year 11</v>
          </cell>
          <cell r="X5">
            <v>0</v>
          </cell>
          <cell r="Y5" t="str">
            <v>As at Week57 - Year 11</v>
          </cell>
          <cell r="Z5">
            <v>0</v>
          </cell>
          <cell r="AA5" t="str">
            <v>As at Week58 - Year 11</v>
          </cell>
          <cell r="AB5" t="str">
            <v>As at Week59 - Year 12</v>
          </cell>
          <cell r="AC5" t="str">
            <v>As at Week60 - Year 13</v>
          </cell>
          <cell r="AD5" t="str">
            <v>Jnls</v>
          </cell>
          <cell r="AE5" t="str">
            <v>Expected</v>
          </cell>
          <cell r="AF5" t="str">
            <v xml:space="preserve">As at Week61 </v>
          </cell>
          <cell r="AG5" t="str">
            <v>Check</v>
          </cell>
          <cell r="AH5" t="str">
            <v>Wk 62</v>
          </cell>
          <cell r="AI5" t="str">
            <v>Wk 63</v>
          </cell>
          <cell r="AJ5" t="str">
            <v>Wk 64</v>
          </cell>
          <cell r="AK5" t="str">
            <v>Wk 65</v>
          </cell>
          <cell r="AL5" t="str">
            <v>Wk 66</v>
          </cell>
          <cell r="AM5" t="str">
            <v>Wk 67</v>
          </cell>
          <cell r="AN5" t="str">
            <v>Variance</v>
          </cell>
          <cell r="AO5" t="str">
            <v>Not yet Posted</v>
          </cell>
          <cell r="AP5" t="str">
            <v>Non FIS</v>
          </cell>
          <cell r="AQ5">
            <v>0</v>
          </cell>
          <cell r="AR5" t="str">
            <v>As at Week 55 - Year 9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7196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</row>
        <row r="7">
          <cell r="E7">
            <v>0</v>
          </cell>
          <cell r="H7">
            <v>0</v>
          </cell>
          <cell r="L7" t="str">
            <v>7975, 7976, 7977</v>
          </cell>
          <cell r="M7" t="str">
            <v>Not input yet 11 0310</v>
          </cell>
          <cell r="N7">
            <v>0</v>
          </cell>
          <cell r="O7">
            <v>0</v>
          </cell>
          <cell r="P7" t="str">
            <v>Non-FIS 09/10 Journal</v>
          </cell>
          <cell r="Q7" t="str">
            <v xml:space="preserve">Non-FIS 09/10 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 t="str">
            <v>Non-FIS 09/10 Journal</v>
          </cell>
          <cell r="AT7" t="str">
            <v>J1 -J16</v>
          </cell>
          <cell r="AU7" t="str">
            <v>Jnl 1</v>
          </cell>
          <cell r="AV7" t="str">
            <v>Jnl 2 -Jnl 10</v>
          </cell>
          <cell r="AW7" t="str">
            <v>Jnl 11 - Jnl 12</v>
          </cell>
          <cell r="AX7" t="str">
            <v>Jnl 13 - Jnl 17</v>
          </cell>
          <cell r="AY7" t="str">
            <v>Jnl 18</v>
          </cell>
          <cell r="AZ7" t="str">
            <v>Jnl 19 - Jnl 20</v>
          </cell>
          <cell r="BA7" t="str">
            <v>Jnl 21 - Jnl 23</v>
          </cell>
          <cell r="BB7" t="str">
            <v>Jnl 24</v>
          </cell>
          <cell r="BC7" t="str">
            <v>Jnl 25</v>
          </cell>
          <cell r="BD7" t="str">
            <v>Jnl 26 - Jnl 31</v>
          </cell>
          <cell r="BE7" t="str">
            <v>Jnl 32</v>
          </cell>
          <cell r="BF7" t="str">
            <v>Jnl 33</v>
          </cell>
          <cell r="BG7" t="str">
            <v>Jnl 34 - Jnl 38</v>
          </cell>
          <cell r="BH7" t="str">
            <v>Jnl 39</v>
          </cell>
          <cell r="BI7" t="str">
            <v>Jnl 40</v>
          </cell>
          <cell r="BJ7" t="str">
            <v>Jnl 41</v>
          </cell>
          <cell r="BK7" t="str">
            <v>Jnl 42</v>
          </cell>
          <cell r="BL7" t="str">
            <v>Jnl 43</v>
          </cell>
          <cell r="BM7" t="str">
            <v>Jnl 44 -Jnl 47</v>
          </cell>
          <cell r="BN7" t="str">
            <v>Jnl 48 -Jnl 50</v>
          </cell>
          <cell r="BO7" t="str">
            <v>Jnl 51</v>
          </cell>
          <cell r="BP7" t="str">
            <v>Jnl 52 &amp; Jnl 53</v>
          </cell>
          <cell r="BQ7" t="str">
            <v>Non-FIS Jnl 54</v>
          </cell>
          <cell r="BR7" t="str">
            <v>Non-FIS Jnl 55</v>
          </cell>
          <cell r="BS7" t="str">
            <v>Non-FIS Jnl 56</v>
          </cell>
          <cell r="BT7" t="str">
            <v>Non-FIS Jnl 57</v>
          </cell>
          <cell r="BU7" t="str">
            <v>Non-FIS Jnl 58</v>
          </cell>
          <cell r="BV7" t="str">
            <v>Non-FIS Jnls 59 &amp; 60</v>
          </cell>
          <cell r="BW7" t="str">
            <v>Non-Fis Jnl 61</v>
          </cell>
          <cell r="BX7" t="str">
            <v>Jnl 62 - Jnl 67</v>
          </cell>
          <cell r="BY7" t="str">
            <v>Jnl 68 - Jnl 70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</row>
        <row r="8">
          <cell r="E8" t="str">
            <v>Obj</v>
          </cell>
          <cell r="F8" t="str">
            <v>Subj</v>
          </cell>
          <cell r="G8" t="str">
            <v>Code</v>
          </cell>
          <cell r="H8" t="str">
            <v>Obj Narration 2</v>
          </cell>
          <cell r="I8" t="str">
            <v>Obj Narration 3</v>
          </cell>
          <cell r="J8" t="str">
            <v>Obj Narration 4</v>
          </cell>
          <cell r="K8" t="str">
            <v>Subj Narration</v>
          </cell>
          <cell r="L8" t="str">
            <v>Opening FIS Balances B/F Journal</v>
          </cell>
          <cell r="M8" t="str">
            <v>Debtors Creditors Adjustment re 0910 Audit Adjustment</v>
          </cell>
          <cell r="N8" t="str">
            <v>IFRS 08/09 Balance Sheet Journals</v>
          </cell>
          <cell r="O8" t="str">
            <v>IFRS 09/10Balance Sheet Journals</v>
          </cell>
          <cell r="P8" t="str">
            <v>2009/10 Corporate Creditors B/F</v>
          </cell>
          <cell r="Q8" t="str">
            <v>2009/10 Defined Benefit Pensions Liability B/F</v>
          </cell>
          <cell r="R8" t="str">
            <v>2010/11 Opening Balances</v>
          </cell>
          <cell r="S8" t="str">
            <v>In-year Movements</v>
          </cell>
          <cell r="T8" t="str">
            <v>Actual from FIS</v>
          </cell>
          <cell r="U8">
            <v>0</v>
          </cell>
          <cell r="V8" t="str">
            <v>Variance 53 - 52</v>
          </cell>
          <cell r="W8">
            <v>0</v>
          </cell>
          <cell r="X8" t="str">
            <v>Variance 54 - 53</v>
          </cell>
          <cell r="Y8">
            <v>0</v>
          </cell>
          <cell r="Z8" t="str">
            <v>Variance 57 - 54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 t="str">
            <v>Non Fis Jnls</v>
          </cell>
          <cell r="AQ8">
            <v>0</v>
          </cell>
          <cell r="AR8" t="str">
            <v>In Year Movements -Actual from FIS</v>
          </cell>
          <cell r="AS8" t="str">
            <v>2009/10 Defined Benefit Pensions Liability B/F</v>
          </cell>
          <cell r="AT8" t="str">
            <v>Misc Journals</v>
          </cell>
          <cell r="AU8" t="str">
            <v>Capital Creditors</v>
          </cell>
          <cell r="AV8" t="str">
            <v>Creditors Lists</v>
          </cell>
          <cell r="AW8" t="str">
            <v>Prepayments</v>
          </cell>
          <cell r="AX8" t="str">
            <v>Debtors Lists</v>
          </cell>
          <cell r="AY8" t="str">
            <v>Capital Additions Move</v>
          </cell>
          <cell r="AZ8" t="str">
            <v>Depreciation</v>
          </cell>
          <cell r="BA8" t="str">
            <v>Impairment</v>
          </cell>
          <cell r="BB8" t="str">
            <v>Revaluation</v>
          </cell>
          <cell r="BC8" t="str">
            <v>MRP</v>
          </cell>
          <cell r="BD8" t="str">
            <v>Reserve Transfers</v>
          </cell>
          <cell r="BE8" t="str">
            <v>Repayment of MRDF Debt</v>
          </cell>
          <cell r="BF8" t="str">
            <v>Clear VAT Suspense</v>
          </cell>
          <cell r="BG8" t="str">
            <v>Debtors Summary Report - ASH System Debtors</v>
          </cell>
          <cell r="BH8" t="str">
            <v>Balancing of Revenue Account</v>
          </cell>
          <cell r="BI8" t="str">
            <v>Cash movement re Revenue</v>
          </cell>
          <cell r="BJ8" t="str">
            <v>Balancing of Revenue Balance Sheet</v>
          </cell>
          <cell r="BK8" t="str">
            <v>Balancing of Capital Balance Sheet</v>
          </cell>
          <cell r="BL8" t="str">
            <v>Interest on Cash Held</v>
          </cell>
          <cell r="BM8" t="str">
            <v>Provisions</v>
          </cell>
          <cell r="BN8" t="str">
            <v>Clearance of Error Suspense Post Wk55</v>
          </cell>
          <cell r="BO8" t="str">
            <v>LATS Journals</v>
          </cell>
          <cell r="BP8" t="str">
            <v>Bank and Treasury Management</v>
          </cell>
          <cell r="BQ8" t="str">
            <v>Corporate Creditors - post year end VAT</v>
          </cell>
          <cell r="BR8" t="str">
            <v>Corporate Creditors - post year end payments</v>
          </cell>
          <cell r="BS8" t="str">
            <v>Corporate Creditors - payroll deductions not journalised at year end</v>
          </cell>
          <cell r="BT8" t="str">
            <v>Corporate Creditors - Aged Creditor</v>
          </cell>
          <cell r="BU8" t="str">
            <v>Corporate Creditors - Aged Debtor</v>
          </cell>
          <cell r="BV8" t="str">
            <v>Pensions Journals</v>
          </cell>
          <cell r="BW8" t="str">
            <v>CDC and NDC Journal</v>
          </cell>
          <cell r="BX8" t="str">
            <v>IFRS - Short Term Employee Benefits</v>
          </cell>
          <cell r="BY8" t="str">
            <v>IFRS - Finance Leases</v>
          </cell>
          <cell r="BZ8">
            <v>0</v>
          </cell>
          <cell r="CA8" t="str">
            <v>2012/13 Closing Figure</v>
          </cell>
          <cell r="CB8">
            <v>0</v>
          </cell>
          <cell r="CC8">
            <v>0</v>
          </cell>
          <cell r="CD8">
            <v>0</v>
          </cell>
          <cell r="CE8" t="str">
            <v>UK GAAP 
Statement of Accounts</v>
          </cell>
          <cell r="CF8">
            <v>0</v>
          </cell>
          <cell r="CG8" t="str">
            <v>Closing FIS Amount (i.e. With Non-FIS Journals Removed)</v>
          </cell>
          <cell r="CH8" t="str">
            <v>IFRS
 Statement of Accounts</v>
          </cell>
          <cell r="CI8">
            <v>0</v>
          </cell>
          <cell r="CJ8" t="str">
            <v>Closing FIS Amount (i.e. With Non-FIS Journals Removed)</v>
          </cell>
        </row>
        <row r="9">
          <cell r="A9" t="str">
            <v>PALAA7200 Total</v>
          </cell>
          <cell r="B9" t="str">
            <v>PALAA7200</v>
          </cell>
          <cell r="C9" t="str">
            <v xml:space="preserve"> Total</v>
          </cell>
          <cell r="D9" t="str">
            <v>PALAA7200 Total</v>
          </cell>
          <cell r="E9" t="str">
            <v>PALAA</v>
          </cell>
          <cell r="F9">
            <v>7200</v>
          </cell>
          <cell r="G9" t="str">
            <v>PALAA7200</v>
          </cell>
          <cell r="H9" t="str">
            <v>OTHER ACTIVITIES               .</v>
          </cell>
          <cell r="I9" t="str">
            <v>ASSET MANAGEMENT REVENUE A/C   .</v>
          </cell>
          <cell r="J9" t="str">
            <v>GENERAL.                       .</v>
          </cell>
          <cell r="K9" t="str">
            <v>INTEREST                       .</v>
          </cell>
          <cell r="N9" t="e">
            <v>#REF!</v>
          </cell>
          <cell r="O9" t="e">
            <v>#REF!</v>
          </cell>
          <cell r="R9" t="e">
            <v>#REF!</v>
          </cell>
          <cell r="S9" t="e">
            <v>#REF!</v>
          </cell>
          <cell r="V9">
            <v>0</v>
          </cell>
          <cell r="X9">
            <v>0</v>
          </cell>
          <cell r="AE9">
            <v>0</v>
          </cell>
          <cell r="AG9">
            <v>0</v>
          </cell>
          <cell r="AR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CA9">
            <v>1329574</v>
          </cell>
          <cell r="CB9">
            <v>1457300</v>
          </cell>
          <cell r="CC9">
            <v>1232764</v>
          </cell>
          <cell r="CD9">
            <v>1268415</v>
          </cell>
          <cell r="CE9" t="str">
            <v>Interest Payable</v>
          </cell>
          <cell r="CG9">
            <v>1329574</v>
          </cell>
          <cell r="CH9" t="str">
            <v>Financing and Investment Expenditure</v>
          </cell>
          <cell r="CJ9">
            <v>1329574</v>
          </cell>
          <cell r="CO9" t="str">
            <v>PALAA7200</v>
          </cell>
        </row>
        <row r="10">
          <cell r="A10" t="str">
            <v>PAAAA7005 Total</v>
          </cell>
          <cell r="B10" t="str">
            <v>PAAAA7005</v>
          </cell>
          <cell r="C10" t="str">
            <v xml:space="preserve"> Total</v>
          </cell>
          <cell r="D10" t="str">
            <v>PAAAA7005 Total</v>
          </cell>
          <cell r="E10" t="str">
            <v>PAAAA</v>
          </cell>
          <cell r="F10">
            <v>7005</v>
          </cell>
          <cell r="G10" t="str">
            <v>PAAAA7005</v>
          </cell>
          <cell r="H10" t="str">
            <v>OTHER ACTIVITIES               .</v>
          </cell>
          <cell r="I10" t="str">
            <v>FIXED ASSETS</v>
          </cell>
          <cell r="J10" t="str">
            <v>REVALUATION</v>
          </cell>
          <cell r="K10" t="str">
            <v>IMPAIRMENT</v>
          </cell>
          <cell r="N10" t="e">
            <v>#REF!</v>
          </cell>
          <cell r="O10" t="e">
            <v>#REF!</v>
          </cell>
          <cell r="R10">
            <v>0</v>
          </cell>
          <cell r="S10">
            <v>0</v>
          </cell>
          <cell r="V10">
            <v>0</v>
          </cell>
          <cell r="X10">
            <v>0</v>
          </cell>
          <cell r="AE10">
            <v>0</v>
          </cell>
          <cell r="AG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CB10">
            <v>0</v>
          </cell>
          <cell r="CC10">
            <v>0</v>
          </cell>
          <cell r="CD10">
            <v>0</v>
          </cell>
          <cell r="CE10" t="str">
            <v>Other Services Exp</v>
          </cell>
          <cell r="CG10">
            <v>0</v>
          </cell>
          <cell r="CH10" t="str">
            <v>Other Services Exp</v>
          </cell>
          <cell r="CJ10">
            <v>0</v>
          </cell>
          <cell r="CO10" t="str">
            <v>PAAAA7005</v>
          </cell>
        </row>
        <row r="11">
          <cell r="A11" t="str">
            <v>PCAAA100 Total</v>
          </cell>
          <cell r="B11" t="str">
            <v>PCAAA100</v>
          </cell>
          <cell r="C11" t="str">
            <v xml:space="preserve"> Total</v>
          </cell>
          <cell r="D11" t="str">
            <v>PCAAA100 Total</v>
          </cell>
          <cell r="E11" t="str">
            <v>PCAAA</v>
          </cell>
          <cell r="F11">
            <v>100</v>
          </cell>
          <cell r="G11" t="str">
            <v>PCAAA100</v>
          </cell>
          <cell r="H11" t="str">
            <v>DISPOSAL</v>
          </cell>
          <cell r="I11" t="str">
            <v>GENERAL</v>
          </cell>
          <cell r="J11" t="str">
            <v>GENERAL</v>
          </cell>
          <cell r="K11" t="str">
            <v>CHIEF OFFICERS STANDARD PAY    .</v>
          </cell>
          <cell r="N11" t="e">
            <v>#REF!</v>
          </cell>
          <cell r="O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U11" t="e">
            <v>#REF!</v>
          </cell>
          <cell r="V11" t="e">
            <v>#REF!</v>
          </cell>
          <cell r="W11" t="e">
            <v>#REF!</v>
          </cell>
          <cell r="X11" t="e">
            <v>#REF!</v>
          </cell>
          <cell r="Y11" t="e">
            <v>#REF!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R11" t="e">
            <v>#REF!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CA11">
            <v>81389.88</v>
          </cell>
          <cell r="CB11">
            <v>0</v>
          </cell>
          <cell r="CC11">
            <v>82203.7788</v>
          </cell>
          <cell r="CD11">
            <v>83025.816588000002</v>
          </cell>
          <cell r="CE11" t="str">
            <v>Client Function Exp</v>
          </cell>
          <cell r="CG11">
            <v>81389.88</v>
          </cell>
          <cell r="CH11" t="str">
            <v>Client Function Exp</v>
          </cell>
          <cell r="CJ11">
            <v>81389.88</v>
          </cell>
          <cell r="CL11" t="e">
            <v>#N/A</v>
          </cell>
          <cell r="CN11" t="e">
            <v>#N/A</v>
          </cell>
          <cell r="CO11" t="str">
            <v>PCAAA100</v>
          </cell>
          <cell r="CS11">
            <v>0</v>
          </cell>
        </row>
        <row r="12">
          <cell r="A12" t="str">
            <v>PCAAA102 Total</v>
          </cell>
          <cell r="B12" t="str">
            <v>PCAAA102</v>
          </cell>
          <cell r="C12" t="str">
            <v xml:space="preserve"> Total</v>
          </cell>
          <cell r="D12" t="str">
            <v>PCAAA102 Total</v>
          </cell>
          <cell r="E12" t="str">
            <v>PCAAA</v>
          </cell>
          <cell r="F12">
            <v>102</v>
          </cell>
          <cell r="G12" t="str">
            <v>PCAAA102</v>
          </cell>
          <cell r="H12" t="str">
            <v>DISPOSAL</v>
          </cell>
          <cell r="I12" t="str">
            <v>GENERAL</v>
          </cell>
          <cell r="J12" t="str">
            <v>GENERAL</v>
          </cell>
          <cell r="K12" t="str">
            <v>CHIEF OFFICERS ALLOWANCES      .</v>
          </cell>
          <cell r="N12" t="e">
            <v>#REF!</v>
          </cell>
          <cell r="O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U12" t="e">
            <v>#REF!</v>
          </cell>
          <cell r="V12" t="e">
            <v>#REF!</v>
          </cell>
          <cell r="W12" t="e">
            <v>#REF!</v>
          </cell>
          <cell r="X12" t="e">
            <v>#REF!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R12" t="e">
            <v>#REF!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CB12">
            <v>0</v>
          </cell>
          <cell r="CC12">
            <v>0</v>
          </cell>
          <cell r="CD12">
            <v>0</v>
          </cell>
          <cell r="CE12" t="str">
            <v>Client Function Exp</v>
          </cell>
          <cell r="CG12">
            <v>0</v>
          </cell>
          <cell r="CH12" t="str">
            <v>Client Function Exp</v>
          </cell>
          <cell r="CJ12">
            <v>0</v>
          </cell>
          <cell r="CL12" t="e">
            <v>#N/A</v>
          </cell>
          <cell r="CN12" t="e">
            <v>#N/A</v>
          </cell>
          <cell r="CO12" t="str">
            <v>PCAAA102</v>
          </cell>
          <cell r="CS12">
            <v>0</v>
          </cell>
        </row>
        <row r="13">
          <cell r="A13" t="str">
            <v>PCAAA103 Total</v>
          </cell>
          <cell r="B13" t="str">
            <v>PCAAA103</v>
          </cell>
          <cell r="C13" t="str">
            <v xml:space="preserve"> Total</v>
          </cell>
          <cell r="D13" t="str">
            <v>PCAAA103 Total</v>
          </cell>
          <cell r="E13" t="str">
            <v>PCAAA</v>
          </cell>
          <cell r="F13">
            <v>103</v>
          </cell>
          <cell r="G13" t="str">
            <v>PCAAA103</v>
          </cell>
          <cell r="H13" t="str">
            <v>DISPOSAL</v>
          </cell>
          <cell r="I13" t="str">
            <v>GENERAL</v>
          </cell>
          <cell r="J13" t="str">
            <v>GENERAL</v>
          </cell>
          <cell r="K13" t="str">
            <v>CHIEF OFFICERS NAT.INS.        .</v>
          </cell>
          <cell r="N13" t="e">
            <v>#REF!</v>
          </cell>
          <cell r="O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R13" t="e">
            <v>#REF!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CA13">
            <v>8829.86</v>
          </cell>
          <cell r="CB13">
            <v>0</v>
          </cell>
          <cell r="CC13">
            <v>8918.1586000000007</v>
          </cell>
          <cell r="CD13">
            <v>9007.3401860000013</v>
          </cell>
          <cell r="CE13" t="str">
            <v>Client Function Exp</v>
          </cell>
          <cell r="CG13">
            <v>8829.86</v>
          </cell>
          <cell r="CH13" t="str">
            <v>Client Function Exp</v>
          </cell>
          <cell r="CJ13">
            <v>8829.86</v>
          </cell>
          <cell r="CL13" t="e">
            <v>#N/A</v>
          </cell>
          <cell r="CN13" t="e">
            <v>#N/A</v>
          </cell>
          <cell r="CO13" t="str">
            <v>PCAAA103</v>
          </cell>
          <cell r="CS13">
            <v>0</v>
          </cell>
        </row>
        <row r="14">
          <cell r="A14" t="str">
            <v>PCAAA104 Total</v>
          </cell>
          <cell r="B14" t="str">
            <v>PCAAA104</v>
          </cell>
          <cell r="C14" t="str">
            <v xml:space="preserve"> Total</v>
          </cell>
          <cell r="D14" t="str">
            <v>PCAAA104 Total</v>
          </cell>
          <cell r="E14" t="str">
            <v>PCAAA</v>
          </cell>
          <cell r="F14">
            <v>104</v>
          </cell>
          <cell r="G14" t="str">
            <v>PCAAA104</v>
          </cell>
          <cell r="H14" t="str">
            <v>DISPOSAL</v>
          </cell>
          <cell r="I14" t="str">
            <v>GENERAL</v>
          </cell>
          <cell r="J14" t="str">
            <v>GENERAL</v>
          </cell>
          <cell r="K14" t="str">
            <v>CHIEF OFFICERS SUPERAN. L.G.   .</v>
          </cell>
          <cell r="N14" t="e">
            <v>#REF!</v>
          </cell>
          <cell r="O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R14" t="e">
            <v>#REF!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14765.842283673643</v>
          </cell>
          <cell r="CB14">
            <v>0</v>
          </cell>
          <cell r="CC14">
            <v>14913.50070651038</v>
          </cell>
          <cell r="CD14">
            <v>15062.635713575484</v>
          </cell>
          <cell r="CE14" t="str">
            <v>Client Function Exp</v>
          </cell>
          <cell r="CG14">
            <v>14765.842283673643</v>
          </cell>
          <cell r="CH14" t="str">
            <v>Client Function Exp</v>
          </cell>
          <cell r="CJ14">
            <v>14765.842283673643</v>
          </cell>
          <cell r="CL14" t="e">
            <v>#N/A</v>
          </cell>
          <cell r="CN14" t="e">
            <v>#N/A</v>
          </cell>
          <cell r="CO14" t="str">
            <v>PCAAA104</v>
          </cell>
          <cell r="CS14">
            <v>0</v>
          </cell>
        </row>
        <row r="15">
          <cell r="A15" t="str">
            <v>PCAAA110 Total</v>
          </cell>
          <cell r="B15" t="str">
            <v>PCAAA110</v>
          </cell>
          <cell r="C15" t="str">
            <v xml:space="preserve"> Total</v>
          </cell>
          <cell r="D15" t="str">
            <v>PCAAA110 Total</v>
          </cell>
          <cell r="E15" t="str">
            <v>PCAAA</v>
          </cell>
          <cell r="F15">
            <v>110</v>
          </cell>
          <cell r="G15" t="str">
            <v>PCAAA110</v>
          </cell>
          <cell r="H15" t="str">
            <v>DISPOSAL</v>
          </cell>
          <cell r="I15" t="str">
            <v>GENERAL</v>
          </cell>
          <cell r="J15" t="str">
            <v>GENERAL</v>
          </cell>
          <cell r="K15" t="str">
            <v>ASST.CHIEF OFFICERS STANDARD PAY</v>
          </cell>
          <cell r="N15" t="e">
            <v>#REF!</v>
          </cell>
          <cell r="O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R15" t="e">
            <v>#REF!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>
            <v>201223.97</v>
          </cell>
          <cell r="CB15">
            <v>0</v>
          </cell>
          <cell r="CC15">
            <v>203236.20970000001</v>
          </cell>
          <cell r="CD15">
            <v>205268.57179700001</v>
          </cell>
          <cell r="CE15" t="str">
            <v>Client Function Exp</v>
          </cell>
          <cell r="CG15">
            <v>201223.97</v>
          </cell>
          <cell r="CH15" t="str">
            <v>Client Function Exp</v>
          </cell>
          <cell r="CJ15">
            <v>201223.97</v>
          </cell>
          <cell r="CL15" t="e">
            <v>#N/A</v>
          </cell>
          <cell r="CN15" t="e">
            <v>#N/A</v>
          </cell>
          <cell r="CO15" t="str">
            <v>PCAAA110</v>
          </cell>
          <cell r="CS15">
            <v>0</v>
          </cell>
        </row>
        <row r="16">
          <cell r="A16" t="str">
            <v>PCAAA111 Total</v>
          </cell>
          <cell r="B16" t="str">
            <v>PCAAA111</v>
          </cell>
          <cell r="C16" t="str">
            <v xml:space="preserve"> Total</v>
          </cell>
          <cell r="D16" t="str">
            <v>PCAAA111 Total</v>
          </cell>
          <cell r="E16" t="str">
            <v>PCAAA</v>
          </cell>
          <cell r="F16">
            <v>111</v>
          </cell>
          <cell r="G16" t="str">
            <v>PCAAA111</v>
          </cell>
          <cell r="H16" t="str">
            <v>DISPOSAL</v>
          </cell>
          <cell r="I16" t="str">
            <v>GENERAL</v>
          </cell>
          <cell r="J16" t="str">
            <v>GENERAL</v>
          </cell>
          <cell r="K16" t="str">
            <v>ASST.CHIEF OFFICERS OVERTIME     .</v>
          </cell>
          <cell r="N16" t="e">
            <v>#REF!</v>
          </cell>
          <cell r="O16" t="e">
            <v>#REF!</v>
          </cell>
          <cell r="R16" t="e">
            <v>#REF!</v>
          </cell>
          <cell r="S16" t="e">
            <v>#REF!</v>
          </cell>
          <cell r="V16">
            <v>0</v>
          </cell>
          <cell r="X16">
            <v>0</v>
          </cell>
          <cell r="Z16">
            <v>0</v>
          </cell>
          <cell r="AE16">
            <v>0</v>
          </cell>
          <cell r="AG16">
            <v>0</v>
          </cell>
          <cell r="AN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B16">
            <v>0</v>
          </cell>
          <cell r="CC16">
            <v>0</v>
          </cell>
          <cell r="CD16">
            <v>0</v>
          </cell>
          <cell r="CE16" t="e">
            <v>#N/A</v>
          </cell>
          <cell r="CG16">
            <v>20563.07</v>
          </cell>
          <cell r="CH16" t="str">
            <v>Client Function Exp</v>
          </cell>
          <cell r="CJ16">
            <v>0</v>
          </cell>
          <cell r="CL16" t="e">
            <v>#N/A</v>
          </cell>
          <cell r="CN16" t="e">
            <v>#N/A</v>
          </cell>
          <cell r="CO16" t="str">
            <v>PCAAA111</v>
          </cell>
          <cell r="CS16">
            <v>0</v>
          </cell>
        </row>
        <row r="17">
          <cell r="A17" t="str">
            <v>PCAAA112 Total</v>
          </cell>
          <cell r="B17" t="str">
            <v>PCAAA112</v>
          </cell>
          <cell r="C17" t="str">
            <v xml:space="preserve"> Total</v>
          </cell>
          <cell r="D17" t="str">
            <v>PCAAA112 Total</v>
          </cell>
          <cell r="E17" t="str">
            <v>PCAAA</v>
          </cell>
          <cell r="F17">
            <v>112</v>
          </cell>
          <cell r="G17" t="str">
            <v>PCAAA112</v>
          </cell>
          <cell r="H17" t="str">
            <v>DISPOSAL</v>
          </cell>
          <cell r="I17" t="str">
            <v>GENERAL</v>
          </cell>
          <cell r="J17" t="str">
            <v>GENERAL</v>
          </cell>
          <cell r="K17" t="str">
            <v>ASST.CHIEF OFFICERS ALLOWANCES .</v>
          </cell>
          <cell r="N17" t="e">
            <v>#REF!</v>
          </cell>
          <cell r="O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R17" t="e">
            <v>#REF!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B17">
            <v>0</v>
          </cell>
          <cell r="CC17">
            <v>0</v>
          </cell>
          <cell r="CD17">
            <v>0</v>
          </cell>
          <cell r="CE17" t="str">
            <v>Client Function Exp</v>
          </cell>
          <cell r="CG17" t="e">
            <v>#REF!</v>
          </cell>
          <cell r="CH17" t="str">
            <v>Client Function Exp</v>
          </cell>
          <cell r="CJ17">
            <v>0</v>
          </cell>
          <cell r="CL17" t="e">
            <v>#N/A</v>
          </cell>
          <cell r="CN17" t="e">
            <v>#N/A</v>
          </cell>
          <cell r="CO17" t="str">
            <v>PCAAA112</v>
          </cell>
          <cell r="CS17">
            <v>0</v>
          </cell>
        </row>
        <row r="18">
          <cell r="A18" t="str">
            <v>PCAAA113 Total</v>
          </cell>
          <cell r="B18" t="str">
            <v>PCAAA113</v>
          </cell>
          <cell r="C18" t="str">
            <v xml:space="preserve"> Total</v>
          </cell>
          <cell r="D18" t="str">
            <v>PCAAA113 Total</v>
          </cell>
          <cell r="E18" t="str">
            <v>PCAAA</v>
          </cell>
          <cell r="F18">
            <v>113</v>
          </cell>
          <cell r="G18" t="str">
            <v>PCAAA113</v>
          </cell>
          <cell r="H18" t="str">
            <v>DISPOSAL</v>
          </cell>
          <cell r="I18" t="str">
            <v>GENERAL</v>
          </cell>
          <cell r="J18" t="str">
            <v>GENERAL</v>
          </cell>
          <cell r="K18" t="str">
            <v>ASST.CHIEF OFFICERS NAT.INS.   .</v>
          </cell>
          <cell r="N18" t="e">
            <v>#REF!</v>
          </cell>
          <cell r="O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R18" t="e">
            <v>#REF!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20563.07</v>
          </cell>
          <cell r="CB18">
            <v>0</v>
          </cell>
          <cell r="CC18">
            <v>20768.700700000001</v>
          </cell>
          <cell r="CD18">
            <v>20976.387707000002</v>
          </cell>
          <cell r="CE18" t="str">
            <v>Client Function Exp</v>
          </cell>
          <cell r="CG18">
            <v>36506.275776726499</v>
          </cell>
          <cell r="CH18" t="str">
            <v>Client Function Exp</v>
          </cell>
          <cell r="CJ18">
            <v>20563.07</v>
          </cell>
          <cell r="CL18" t="e">
            <v>#N/A</v>
          </cell>
          <cell r="CN18" t="e">
            <v>#N/A</v>
          </cell>
          <cell r="CO18" t="str">
            <v>PCAAA114</v>
          </cell>
          <cell r="CS18">
            <v>0</v>
          </cell>
        </row>
        <row r="19">
          <cell r="A19" t="str">
            <v>PCAAA114 Total</v>
          </cell>
          <cell r="B19" t="str">
            <v>PCAAA114</v>
          </cell>
          <cell r="C19" t="str">
            <v xml:space="preserve"> Total</v>
          </cell>
          <cell r="D19" t="str">
            <v>PCAAA114 Total</v>
          </cell>
          <cell r="E19" t="str">
            <v>PCAAA</v>
          </cell>
          <cell r="F19">
            <v>114</v>
          </cell>
          <cell r="G19" t="str">
            <v>PCAAA114</v>
          </cell>
          <cell r="H19" t="str">
            <v>DISPOSAL</v>
          </cell>
          <cell r="I19" t="str">
            <v>GENERAL</v>
          </cell>
          <cell r="J19" t="str">
            <v>GENERAL</v>
          </cell>
          <cell r="K19" t="str">
            <v>ASST.CHIEF OFFICERS SUPERAN.L.G.</v>
          </cell>
          <cell r="N19" t="e">
            <v>#REF!</v>
          </cell>
          <cell r="O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R19" t="e">
            <v>#REF!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CA19">
            <v>36506.275776726499</v>
          </cell>
          <cell r="CB19">
            <v>0</v>
          </cell>
          <cell r="CC19">
            <v>36871.338534493763</v>
          </cell>
          <cell r="CD19">
            <v>37240.051919838705</v>
          </cell>
          <cell r="CE19" t="str">
            <v>Client Function Exp</v>
          </cell>
          <cell r="CG19" t="e">
            <v>#REF!</v>
          </cell>
          <cell r="CH19" t="str">
            <v>Client Function Exp</v>
          </cell>
          <cell r="CJ19">
            <v>36506.275776726499</v>
          </cell>
          <cell r="CL19" t="e">
            <v>#N/A</v>
          </cell>
          <cell r="CN19" t="e">
            <v>#N/A</v>
          </cell>
          <cell r="CO19" t="str">
            <v>PCAAA114</v>
          </cell>
          <cell r="CS19">
            <v>0</v>
          </cell>
        </row>
        <row r="20">
          <cell r="A20" t="str">
            <v>PCAAA400 Total</v>
          </cell>
          <cell r="B20" t="str">
            <v>PCAAA400</v>
          </cell>
          <cell r="C20" t="str">
            <v xml:space="preserve"> Total</v>
          </cell>
          <cell r="D20" t="str">
            <v>PCAAA400 Total</v>
          </cell>
          <cell r="E20" t="str">
            <v>PCAAA</v>
          </cell>
          <cell r="F20">
            <v>400</v>
          </cell>
          <cell r="G20" t="str">
            <v>PCAAA400</v>
          </cell>
          <cell r="H20" t="str">
            <v>DISPOSAL</v>
          </cell>
          <cell r="I20" t="str">
            <v>GENERAL</v>
          </cell>
          <cell r="J20" t="str">
            <v>GENERAL</v>
          </cell>
          <cell r="K20" t="str">
            <v>TEMPORARY STANDARD PAY         .</v>
          </cell>
          <cell r="N20" t="e">
            <v>#REF!</v>
          </cell>
          <cell r="O20" t="e">
            <v>#REF!</v>
          </cell>
          <cell r="R20" t="e">
            <v>#REF!</v>
          </cell>
          <cell r="S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  <cell r="X20" t="e">
            <v>#REF!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R20" t="e">
            <v>#REF!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B20">
            <v>0</v>
          </cell>
          <cell r="CC20">
            <v>0</v>
          </cell>
          <cell r="CD20">
            <v>0</v>
          </cell>
          <cell r="CE20" t="str">
            <v>Client Function Exp</v>
          </cell>
          <cell r="CG20">
            <v>0</v>
          </cell>
          <cell r="CH20" t="str">
            <v>Client Function Exp</v>
          </cell>
          <cell r="CJ20">
            <v>0</v>
          </cell>
          <cell r="CL20" t="e">
            <v>#N/A</v>
          </cell>
          <cell r="CN20" t="e">
            <v>#N/A</v>
          </cell>
          <cell r="CO20" t="str">
            <v>PCAAA400</v>
          </cell>
          <cell r="CS20">
            <v>0</v>
          </cell>
        </row>
        <row r="21">
          <cell r="A21" t="str">
            <v>PCAAA450 Total</v>
          </cell>
          <cell r="B21" t="str">
            <v>PCAAA450</v>
          </cell>
          <cell r="C21" t="str">
            <v xml:space="preserve"> Total</v>
          </cell>
          <cell r="D21" t="str">
            <v>PCAAA450 Total</v>
          </cell>
          <cell r="E21" t="str">
            <v>PCAAA</v>
          </cell>
          <cell r="F21">
            <v>450</v>
          </cell>
          <cell r="G21" t="str">
            <v>PCAAA450</v>
          </cell>
          <cell r="H21" t="str">
            <v>DISPOSAL</v>
          </cell>
          <cell r="I21" t="str">
            <v>GENERAL</v>
          </cell>
          <cell r="J21" t="str">
            <v>GENERAL</v>
          </cell>
          <cell r="K21" t="str">
            <v>OTHER STAFF STANDARD PAY       .</v>
          </cell>
          <cell r="N21" t="e">
            <v>#REF!</v>
          </cell>
          <cell r="O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R21" t="e">
            <v>#REF!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36313</v>
          </cell>
          <cell r="CB21">
            <v>0</v>
          </cell>
          <cell r="CC21">
            <v>36676.129999999997</v>
          </cell>
          <cell r="CD21">
            <v>37042.891299999996</v>
          </cell>
          <cell r="CE21" t="str">
            <v>Client Function Exp</v>
          </cell>
          <cell r="CG21">
            <v>36313</v>
          </cell>
          <cell r="CH21" t="str">
            <v>Client Function Exp</v>
          </cell>
          <cell r="CJ21">
            <v>36313</v>
          </cell>
          <cell r="CL21" t="e">
            <v>#N/A</v>
          </cell>
          <cell r="CN21" t="e">
            <v>#N/A</v>
          </cell>
          <cell r="CO21" t="str">
            <v>PCAAA450</v>
          </cell>
          <cell r="CS21">
            <v>0</v>
          </cell>
        </row>
        <row r="22">
          <cell r="A22" t="str">
            <v>PCAAA451 Total</v>
          </cell>
          <cell r="B22" t="str">
            <v>PCAAA451</v>
          </cell>
          <cell r="C22" t="str">
            <v xml:space="preserve"> Total</v>
          </cell>
          <cell r="D22" t="str">
            <v>PCAAA451 Total</v>
          </cell>
          <cell r="E22" t="str">
            <v>PCAAA</v>
          </cell>
          <cell r="F22">
            <v>451</v>
          </cell>
          <cell r="G22" t="str">
            <v>PCAAA451</v>
          </cell>
          <cell r="H22" t="str">
            <v>DISPOSAL</v>
          </cell>
          <cell r="I22" t="str">
            <v>GENERAL</v>
          </cell>
          <cell r="J22" t="str">
            <v>GENERAL</v>
          </cell>
          <cell r="K22" t="str">
            <v>OTHER STAFF OVERTIME           .</v>
          </cell>
          <cell r="N22">
            <v>0</v>
          </cell>
          <cell r="O22">
            <v>0</v>
          </cell>
          <cell r="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CA22">
            <v>41235.47</v>
          </cell>
          <cell r="CB22">
            <v>0</v>
          </cell>
          <cell r="CC22">
            <v>41647.824700000005</v>
          </cell>
          <cell r="CD22">
            <v>42064.302947000004</v>
          </cell>
          <cell r="CE22" t="e">
            <v>#N/A</v>
          </cell>
          <cell r="CG22">
            <v>41235.47</v>
          </cell>
          <cell r="CH22" t="str">
            <v>Client Function Exp</v>
          </cell>
          <cell r="CJ22">
            <v>41235.47</v>
          </cell>
          <cell r="CL22" t="e">
            <v>#N/A</v>
          </cell>
          <cell r="CN22" t="e">
            <v>#N/A</v>
          </cell>
          <cell r="CO22" t="str">
            <v>PCAAA451</v>
          </cell>
          <cell r="CS22">
            <v>0</v>
          </cell>
        </row>
        <row r="23">
          <cell r="A23" t="str">
            <v>PCAAA452 Total</v>
          </cell>
          <cell r="B23" t="str">
            <v>PCAAA452</v>
          </cell>
          <cell r="C23" t="str">
            <v xml:space="preserve"> Total</v>
          </cell>
          <cell r="D23" t="str">
            <v>PCAAA452 Total</v>
          </cell>
          <cell r="E23" t="str">
            <v>PCAAA</v>
          </cell>
          <cell r="F23">
            <v>452</v>
          </cell>
          <cell r="G23" t="str">
            <v>PCAAA452</v>
          </cell>
          <cell r="H23" t="str">
            <v>DISPOSAL</v>
          </cell>
          <cell r="I23" t="str">
            <v>GENERAL</v>
          </cell>
          <cell r="J23" t="str">
            <v>GENERAL</v>
          </cell>
          <cell r="K23" t="str">
            <v>OTHER STAFF ALLOWANCES         .</v>
          </cell>
          <cell r="N23" t="e">
            <v>#REF!</v>
          </cell>
          <cell r="O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R23" t="e">
            <v>#REF!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B23">
            <v>0</v>
          </cell>
          <cell r="CC23">
            <v>0</v>
          </cell>
          <cell r="CD23">
            <v>0</v>
          </cell>
          <cell r="CE23" t="str">
            <v>Client Function Exp</v>
          </cell>
          <cell r="CG23">
            <v>0</v>
          </cell>
          <cell r="CH23" t="str">
            <v>Client Function Exp</v>
          </cell>
          <cell r="CJ23">
            <v>0</v>
          </cell>
          <cell r="CL23" t="e">
            <v>#N/A</v>
          </cell>
          <cell r="CN23" t="e">
            <v>#N/A</v>
          </cell>
          <cell r="CO23" t="str">
            <v>PCAAA452</v>
          </cell>
          <cell r="CS23">
            <v>0</v>
          </cell>
        </row>
        <row r="24">
          <cell r="A24" t="str">
            <v>PCAAA453 Total</v>
          </cell>
          <cell r="B24" t="str">
            <v>PCAAA453</v>
          </cell>
          <cell r="C24" t="str">
            <v xml:space="preserve"> Total</v>
          </cell>
          <cell r="D24" t="str">
            <v>PCAAA453 Total</v>
          </cell>
          <cell r="E24" t="str">
            <v>PCAAA</v>
          </cell>
          <cell r="F24">
            <v>453</v>
          </cell>
          <cell r="G24" t="str">
            <v>PCAAA453</v>
          </cell>
          <cell r="H24" t="str">
            <v>DISPOSAL</v>
          </cell>
          <cell r="I24" t="str">
            <v>GENERAL</v>
          </cell>
          <cell r="J24" t="str">
            <v>GENERAL</v>
          </cell>
          <cell r="K24" t="str">
            <v>OTHER STAFF NAT.INS.           .</v>
          </cell>
          <cell r="N24" t="e">
            <v>#REF!</v>
          </cell>
          <cell r="O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R24" t="e">
            <v>#REF!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CA24">
            <v>2784.42</v>
          </cell>
          <cell r="CB24">
            <v>0</v>
          </cell>
          <cell r="CC24">
            <v>2812.2642000000001</v>
          </cell>
          <cell r="CD24">
            <v>2840.3868419999999</v>
          </cell>
          <cell r="CE24" t="str">
            <v>Client Function Exp</v>
          </cell>
          <cell r="CG24">
            <v>2784.42</v>
          </cell>
          <cell r="CH24" t="str">
            <v>Client Function Exp</v>
          </cell>
          <cell r="CJ24">
            <v>2784.42</v>
          </cell>
          <cell r="CL24" t="e">
            <v>#N/A</v>
          </cell>
          <cell r="CN24" t="e">
            <v>#N/A</v>
          </cell>
          <cell r="CO24" t="str">
            <v>PCAAA454</v>
          </cell>
          <cell r="CS24">
            <v>0</v>
          </cell>
        </row>
        <row r="25">
          <cell r="A25" t="str">
            <v>PCAAA454 Total</v>
          </cell>
          <cell r="B25" t="str">
            <v>PCAAA454</v>
          </cell>
          <cell r="C25" t="str">
            <v xml:space="preserve"> Total</v>
          </cell>
          <cell r="D25" t="str">
            <v>PCAAA454 Total</v>
          </cell>
          <cell r="E25" t="str">
            <v>PCAAA</v>
          </cell>
          <cell r="F25">
            <v>454</v>
          </cell>
          <cell r="G25" t="str">
            <v>PCAAA454</v>
          </cell>
          <cell r="H25" t="str">
            <v>DISPOSAL</v>
          </cell>
          <cell r="I25" t="str">
            <v>GENERAL</v>
          </cell>
          <cell r="J25" t="str">
            <v>GENERAL</v>
          </cell>
          <cell r="K25" t="str">
            <v>OTHER STAFF SUPERANNUATION     .</v>
          </cell>
          <cell r="N25" t="e">
            <v>#REF!</v>
          </cell>
          <cell r="O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R25" t="e">
            <v>#REF!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CA25">
            <v>6587.9447278585612</v>
          </cell>
          <cell r="CB25">
            <v>0</v>
          </cell>
          <cell r="CC25">
            <v>6653.824175137147</v>
          </cell>
          <cell r="CD25">
            <v>6720.362416888519</v>
          </cell>
          <cell r="CE25" t="str">
            <v>Client Function Exp</v>
          </cell>
          <cell r="CG25">
            <v>6587.9447278585612</v>
          </cell>
          <cell r="CH25" t="str">
            <v>Client Function Exp</v>
          </cell>
          <cell r="CJ25">
            <v>6587.9447278585612</v>
          </cell>
          <cell r="CL25" t="e">
            <v>#N/A</v>
          </cell>
          <cell r="CN25" t="e">
            <v>#N/A</v>
          </cell>
          <cell r="CO25" t="str">
            <v>PCAAA900</v>
          </cell>
          <cell r="CS25">
            <v>0</v>
          </cell>
        </row>
        <row r="26">
          <cell r="A26" t="str">
            <v>PCAAA900 Total</v>
          </cell>
          <cell r="B26" t="str">
            <v>PCAAA900</v>
          </cell>
          <cell r="C26" t="str">
            <v xml:space="preserve"> Total</v>
          </cell>
          <cell r="D26" t="str">
            <v>PCAAA900 Total</v>
          </cell>
          <cell r="E26" t="str">
            <v>PCAAA</v>
          </cell>
          <cell r="F26">
            <v>900</v>
          </cell>
          <cell r="G26" t="str">
            <v>PCAAA900</v>
          </cell>
          <cell r="H26" t="str">
            <v>DISPOSAL</v>
          </cell>
          <cell r="I26" t="str">
            <v>GENERAL</v>
          </cell>
          <cell r="J26" t="str">
            <v>GENERAL</v>
          </cell>
          <cell r="K26" t="str">
            <v>TRAINING PRE-QUALN FEES        .</v>
          </cell>
          <cell r="N26" t="e">
            <v>#REF!</v>
          </cell>
          <cell r="O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R26" t="e">
            <v>#REF!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CA26">
            <v>15300</v>
          </cell>
          <cell r="CB26">
            <v>15000</v>
          </cell>
          <cell r="CC26">
            <v>15606</v>
          </cell>
          <cell r="CD26">
            <v>15762.06</v>
          </cell>
          <cell r="CE26" t="str">
            <v>Client Function Exp</v>
          </cell>
          <cell r="CG26">
            <v>15300</v>
          </cell>
          <cell r="CH26" t="str">
            <v>Client Function Exp</v>
          </cell>
          <cell r="CJ26">
            <v>15300</v>
          </cell>
          <cell r="CL26" t="e">
            <v>#N/A</v>
          </cell>
          <cell r="CN26" t="e">
            <v>#N/A</v>
          </cell>
          <cell r="CO26" t="str">
            <v>PCAAA900</v>
          </cell>
          <cell r="CS26">
            <v>0</v>
          </cell>
        </row>
        <row r="27">
          <cell r="A27" t="str">
            <v>PCAAA910 Total</v>
          </cell>
          <cell r="B27" t="str">
            <v>PCAAA910</v>
          </cell>
          <cell r="C27" t="str">
            <v xml:space="preserve"> Total</v>
          </cell>
          <cell r="D27" t="str">
            <v>PCAAA910 Total</v>
          </cell>
          <cell r="E27" t="str">
            <v>PCAAA</v>
          </cell>
          <cell r="F27">
            <v>910</v>
          </cell>
          <cell r="G27" t="str">
            <v>PCAAA910</v>
          </cell>
          <cell r="H27" t="str">
            <v>DISPOSAL</v>
          </cell>
          <cell r="I27" t="str">
            <v>GENERAL</v>
          </cell>
          <cell r="J27" t="str">
            <v>GENERAL</v>
          </cell>
          <cell r="K27" t="str">
            <v>TRAINING POST-QUALN FEES       .</v>
          </cell>
          <cell r="N27" t="e">
            <v>#REF!</v>
          </cell>
          <cell r="O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R27" t="e">
            <v>#REF!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CB27">
            <v>0</v>
          </cell>
          <cell r="CC27">
            <v>0</v>
          </cell>
          <cell r="CD27">
            <v>0</v>
          </cell>
          <cell r="CE27" t="str">
            <v>Client Function Exp</v>
          </cell>
          <cell r="CG27">
            <v>0</v>
          </cell>
          <cell r="CH27" t="str">
            <v>Client Function Exp</v>
          </cell>
          <cell r="CJ27">
            <v>0</v>
          </cell>
          <cell r="CL27" t="e">
            <v>#N/A</v>
          </cell>
          <cell r="CN27" t="e">
            <v>#N/A</v>
          </cell>
          <cell r="CO27" t="str">
            <v>PCAAA910</v>
          </cell>
          <cell r="CS27">
            <v>0</v>
          </cell>
        </row>
        <row r="28">
          <cell r="A28" t="str">
            <v>PCAAA911 Total</v>
          </cell>
          <cell r="B28" t="str">
            <v>PCAAA911</v>
          </cell>
          <cell r="C28" t="str">
            <v xml:space="preserve"> Total</v>
          </cell>
          <cell r="D28" t="str">
            <v>PCAAA911 Total</v>
          </cell>
          <cell r="E28" t="str">
            <v>PCAAA</v>
          </cell>
          <cell r="F28">
            <v>911</v>
          </cell>
          <cell r="G28" t="str">
            <v>PCAAA911</v>
          </cell>
          <cell r="H28" t="str">
            <v>DISPOSAL</v>
          </cell>
          <cell r="I28" t="str">
            <v>GENERAL</v>
          </cell>
          <cell r="J28" t="str">
            <v>GENERAL</v>
          </cell>
          <cell r="K28" t="str">
            <v>TRAINING POST-QUALN TRAVEL     .</v>
          </cell>
          <cell r="N28" t="e">
            <v>#REF!</v>
          </cell>
          <cell r="O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U28" t="e">
            <v>#REF!</v>
          </cell>
          <cell r="V28" t="e">
            <v>#REF!</v>
          </cell>
          <cell r="W28" t="e">
            <v>#REF!</v>
          </cell>
          <cell r="X28" t="e">
            <v>#REF!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C28" t="e">
            <v>#REF!</v>
          </cell>
          <cell r="AE28" t="e">
            <v>#REF!</v>
          </cell>
          <cell r="AF28" t="e">
            <v>#REF!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  <cell r="AK28" t="e">
            <v>#REF!</v>
          </cell>
          <cell r="AL28" t="e">
            <v>#REF!</v>
          </cell>
          <cell r="AM28" t="e">
            <v>#REF!</v>
          </cell>
          <cell r="AN28" t="e">
            <v>#REF!</v>
          </cell>
          <cell r="AR28" t="e">
            <v>#REF!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CB28">
            <v>0</v>
          </cell>
          <cell r="CC28">
            <v>0</v>
          </cell>
          <cell r="CD28">
            <v>0</v>
          </cell>
          <cell r="CE28" t="str">
            <v>Client Function Exp</v>
          </cell>
          <cell r="CG28">
            <v>0</v>
          </cell>
          <cell r="CH28" t="str">
            <v>Client Function Exp</v>
          </cell>
          <cell r="CJ28">
            <v>0</v>
          </cell>
          <cell r="CL28" t="e">
            <v>#N/A</v>
          </cell>
          <cell r="CN28" t="e">
            <v>#N/A</v>
          </cell>
          <cell r="CO28" t="str">
            <v>PCAAA911</v>
          </cell>
          <cell r="CS28">
            <v>0</v>
          </cell>
        </row>
        <row r="29">
          <cell r="A29" t="str">
            <v>PCAAA912 Total</v>
          </cell>
          <cell r="B29" t="str">
            <v>PCAAA912</v>
          </cell>
          <cell r="C29" t="str">
            <v xml:space="preserve"> Total</v>
          </cell>
          <cell r="D29" t="str">
            <v>PCAAA912 Total</v>
          </cell>
          <cell r="E29" t="str">
            <v>PCAAA</v>
          </cell>
          <cell r="F29">
            <v>912</v>
          </cell>
          <cell r="G29" t="str">
            <v>PCAAA912</v>
          </cell>
          <cell r="H29" t="str">
            <v>DISPOSAL</v>
          </cell>
          <cell r="I29" t="str">
            <v>GENERAL</v>
          </cell>
          <cell r="J29" t="str">
            <v>GENERAL</v>
          </cell>
          <cell r="K29" t="str">
            <v>TRAINING POST-QUALN SUBSISTENCE.</v>
          </cell>
          <cell r="N29" t="e">
            <v>#REF!</v>
          </cell>
          <cell r="O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E29" t="e">
            <v>#REF!</v>
          </cell>
          <cell r="AF29" t="e">
            <v>#REF!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  <cell r="AK29" t="e">
            <v>#REF!</v>
          </cell>
          <cell r="AL29" t="e">
            <v>#REF!</v>
          </cell>
          <cell r="AM29" t="e">
            <v>#REF!</v>
          </cell>
          <cell r="AN29" t="e">
            <v>#REF!</v>
          </cell>
          <cell r="AR29" t="e">
            <v>#REF!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CB29">
            <v>0</v>
          </cell>
          <cell r="CC29">
            <v>0</v>
          </cell>
          <cell r="CD29">
            <v>0</v>
          </cell>
          <cell r="CE29" t="str">
            <v>Client Function Exp</v>
          </cell>
          <cell r="CG29">
            <v>0</v>
          </cell>
          <cell r="CH29" t="str">
            <v>Client Function Exp</v>
          </cell>
          <cell r="CJ29">
            <v>0</v>
          </cell>
          <cell r="CL29" t="e">
            <v>#N/A</v>
          </cell>
          <cell r="CN29" t="e">
            <v>#N/A</v>
          </cell>
          <cell r="CO29" t="str">
            <v>PCAAA912</v>
          </cell>
          <cell r="CS29">
            <v>0</v>
          </cell>
        </row>
        <row r="30">
          <cell r="A30" t="str">
            <v>PCAAA920 Total</v>
          </cell>
          <cell r="B30" t="str">
            <v>PCAAA920</v>
          </cell>
          <cell r="C30" t="str">
            <v xml:space="preserve"> Total</v>
          </cell>
          <cell r="D30" t="str">
            <v>PCAAA920 Total</v>
          </cell>
          <cell r="E30" t="str">
            <v>PCAAA</v>
          </cell>
          <cell r="F30">
            <v>920</v>
          </cell>
          <cell r="G30" t="str">
            <v>PCAAA920</v>
          </cell>
          <cell r="H30" t="str">
            <v>DISPOSAL</v>
          </cell>
          <cell r="I30" t="str">
            <v>GENERAL</v>
          </cell>
          <cell r="J30" t="str">
            <v>GENERAL</v>
          </cell>
          <cell r="K30" t="str">
            <v>ADVERTISING                    .</v>
          </cell>
          <cell r="N30" t="e">
            <v>#REF!</v>
          </cell>
          <cell r="O30" t="e">
            <v>#REF!</v>
          </cell>
          <cell r="R30" t="e">
            <v>#REF!</v>
          </cell>
          <cell r="S30" t="e">
            <v>#REF!</v>
          </cell>
          <cell r="V30">
            <v>0</v>
          </cell>
          <cell r="X30">
            <v>0</v>
          </cell>
          <cell r="Z30">
            <v>0</v>
          </cell>
          <cell r="AE30">
            <v>0</v>
          </cell>
          <cell r="AG30">
            <v>0</v>
          </cell>
          <cell r="AN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10404</v>
          </cell>
          <cell r="CB30">
            <v>10200</v>
          </cell>
          <cell r="CC30">
            <v>10612.08</v>
          </cell>
          <cell r="CD30">
            <v>10718.200800000001</v>
          </cell>
          <cell r="CE30" t="str">
            <v>Client Function Exp</v>
          </cell>
          <cell r="CG30">
            <v>10404</v>
          </cell>
          <cell r="CH30" t="str">
            <v>Client Function Exp</v>
          </cell>
          <cell r="CJ30">
            <v>10404</v>
          </cell>
          <cell r="CL30" t="e">
            <v>#N/A</v>
          </cell>
          <cell r="CN30" t="e">
            <v>#N/A</v>
          </cell>
          <cell r="CO30" t="str">
            <v>PCAAA920</v>
          </cell>
          <cell r="CS30">
            <v>0</v>
          </cell>
        </row>
        <row r="31">
          <cell r="A31" t="str">
            <v>PCAAA923 Total</v>
          </cell>
          <cell r="B31" t="str">
            <v>PCAAA923</v>
          </cell>
          <cell r="C31" t="str">
            <v xml:space="preserve"> Total</v>
          </cell>
          <cell r="D31" t="str">
            <v>PCAAA923 Total</v>
          </cell>
          <cell r="E31" t="str">
            <v>PCAAA</v>
          </cell>
          <cell r="F31">
            <v>923</v>
          </cell>
          <cell r="G31" t="str">
            <v>PCAAA923</v>
          </cell>
          <cell r="H31" t="str">
            <v>DISPOSAL</v>
          </cell>
          <cell r="I31" t="str">
            <v>GENERAL</v>
          </cell>
          <cell r="J31" t="str">
            <v>GENERAL</v>
          </cell>
          <cell r="K31" t="str">
            <v>INTERVIEW EXPENSES     .</v>
          </cell>
          <cell r="N31" t="e">
            <v>#REF!</v>
          </cell>
          <cell r="O31" t="e">
            <v>#REF!</v>
          </cell>
          <cell r="R31" t="e">
            <v>#REF!</v>
          </cell>
          <cell r="S31" t="e">
            <v>#REF!</v>
          </cell>
          <cell r="V31">
            <v>0</v>
          </cell>
          <cell r="X31">
            <v>0</v>
          </cell>
          <cell r="Z31">
            <v>0</v>
          </cell>
          <cell r="AE31">
            <v>0</v>
          </cell>
          <cell r="AG31">
            <v>0</v>
          </cell>
          <cell r="AN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B31">
            <v>0</v>
          </cell>
          <cell r="CC31">
            <v>0</v>
          </cell>
          <cell r="CD31">
            <v>0</v>
          </cell>
          <cell r="CE31" t="str">
            <v>Client Function Exp</v>
          </cell>
          <cell r="CG31">
            <v>0</v>
          </cell>
          <cell r="CH31" t="str">
            <v>Client Function Exp</v>
          </cell>
          <cell r="CJ31">
            <v>0</v>
          </cell>
          <cell r="CL31" t="e">
            <v>#N/A</v>
          </cell>
          <cell r="CN31" t="e">
            <v>#N/A</v>
          </cell>
          <cell r="CO31" t="str">
            <v>PCAAA923</v>
          </cell>
          <cell r="CS31">
            <v>0</v>
          </cell>
        </row>
        <row r="32">
          <cell r="A32" t="str">
            <v>PCAAA925 Total</v>
          </cell>
          <cell r="B32" t="str">
            <v>PCAAA925</v>
          </cell>
          <cell r="C32" t="str">
            <v xml:space="preserve"> Total</v>
          </cell>
          <cell r="D32" t="str">
            <v>PCAAA925 Total</v>
          </cell>
          <cell r="E32" t="str">
            <v>PCAAA</v>
          </cell>
          <cell r="F32">
            <v>925</v>
          </cell>
          <cell r="G32" t="str">
            <v>PCAAA925</v>
          </cell>
          <cell r="H32" t="str">
            <v>DISPOSAL</v>
          </cell>
          <cell r="I32" t="str">
            <v>GENERAL</v>
          </cell>
          <cell r="J32" t="str">
            <v>GENERAL</v>
          </cell>
          <cell r="K32" t="str">
            <v>MEDICAL FEES                   .</v>
          </cell>
          <cell r="N32" t="e">
            <v>#REF!</v>
          </cell>
          <cell r="O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R32" t="e">
            <v>#REF!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CA32">
            <v>935</v>
          </cell>
          <cell r="CB32">
            <v>935</v>
          </cell>
          <cell r="CC32">
            <v>953.7</v>
          </cell>
          <cell r="CD32">
            <v>972.77400000000011</v>
          </cell>
          <cell r="CE32" t="str">
            <v>Client Function Exp</v>
          </cell>
          <cell r="CG32">
            <v>935</v>
          </cell>
          <cell r="CH32" t="str">
            <v>Client Function Exp</v>
          </cell>
          <cell r="CJ32">
            <v>935</v>
          </cell>
          <cell r="CL32" t="e">
            <v>#N/A</v>
          </cell>
          <cell r="CN32" t="e">
            <v>#N/A</v>
          </cell>
          <cell r="CO32" t="str">
            <v>PCAAA925</v>
          </cell>
          <cell r="CS32">
            <v>0</v>
          </cell>
        </row>
        <row r="33">
          <cell r="A33" t="str">
            <v>PCAAA930 Total</v>
          </cell>
          <cell r="B33" t="str">
            <v>PCAAA930</v>
          </cell>
          <cell r="C33" t="str">
            <v xml:space="preserve"> Total</v>
          </cell>
          <cell r="D33" t="str">
            <v>PCAAA930 Total</v>
          </cell>
          <cell r="E33" t="str">
            <v>PCAAA</v>
          </cell>
          <cell r="F33">
            <v>930</v>
          </cell>
          <cell r="G33" t="str">
            <v>PCAAA930</v>
          </cell>
          <cell r="H33" t="str">
            <v>DISPOSAL</v>
          </cell>
          <cell r="I33" t="str">
            <v>GENERAL</v>
          </cell>
          <cell r="J33" t="str">
            <v>GENERAL</v>
          </cell>
          <cell r="K33" t="str">
            <v>MERSEYSIDE RESIDUARY BODY      .</v>
          </cell>
          <cell r="N33" t="e">
            <v>#REF!</v>
          </cell>
          <cell r="O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E33" t="e">
            <v>#REF!</v>
          </cell>
          <cell r="AF33" t="e">
            <v>#REF!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  <cell r="AK33" t="e">
            <v>#REF!</v>
          </cell>
          <cell r="AL33" t="e">
            <v>#REF!</v>
          </cell>
          <cell r="AM33" t="e">
            <v>#REF!</v>
          </cell>
          <cell r="AN33" t="e">
            <v>#REF!</v>
          </cell>
          <cell r="AR33" t="e">
            <v>#REF!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A33">
            <v>9520</v>
          </cell>
          <cell r="CB33">
            <v>9150</v>
          </cell>
          <cell r="CC33">
            <v>9710.4</v>
          </cell>
          <cell r="CD33">
            <v>9904.6080000000002</v>
          </cell>
          <cell r="CE33" t="str">
            <v>Client Function Exp</v>
          </cell>
          <cell r="CG33">
            <v>9520</v>
          </cell>
          <cell r="CH33" t="str">
            <v>Client Function Exp</v>
          </cell>
          <cell r="CJ33">
            <v>9520</v>
          </cell>
          <cell r="CL33" t="e">
            <v>#N/A</v>
          </cell>
          <cell r="CN33" t="e">
            <v>#N/A</v>
          </cell>
          <cell r="CO33" t="str">
            <v>PCAAA930</v>
          </cell>
          <cell r="CS33">
            <v>0</v>
          </cell>
        </row>
        <row r="34">
          <cell r="A34" t="str">
            <v>PCAAA932 Total</v>
          </cell>
          <cell r="B34" t="str">
            <v>PCAAA932</v>
          </cell>
          <cell r="C34" t="str">
            <v xml:space="preserve"> Total</v>
          </cell>
          <cell r="D34" t="str">
            <v>PCAAA932 Total</v>
          </cell>
          <cell r="E34" t="str">
            <v>PCAAA</v>
          </cell>
          <cell r="F34">
            <v>932</v>
          </cell>
          <cell r="G34" t="str">
            <v>PCAAA932</v>
          </cell>
          <cell r="H34" t="str">
            <v>DISPOSAL</v>
          </cell>
          <cell r="I34" t="str">
            <v>GENERAL</v>
          </cell>
          <cell r="J34" t="str">
            <v>GENERAL</v>
          </cell>
          <cell r="K34" t="str">
            <v>EXTRA CONTR. SERVICE UPLIFT    .</v>
          </cell>
          <cell r="N34" t="e">
            <v>#REF!</v>
          </cell>
          <cell r="O34" t="e">
            <v>#REF!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 t="e">
            <v>#REF!</v>
          </cell>
          <cell r="AB34" t="e">
            <v>#REF!</v>
          </cell>
          <cell r="AC34" t="e">
            <v>#REF!</v>
          </cell>
          <cell r="AE34" t="e">
            <v>#REF!</v>
          </cell>
          <cell r="AF34" t="e">
            <v>#REF!</v>
          </cell>
          <cell r="AG34" t="e">
            <v>#REF!</v>
          </cell>
          <cell r="AH34" t="e">
            <v>#REF!</v>
          </cell>
          <cell r="AI34" t="e">
            <v>#REF!</v>
          </cell>
          <cell r="AJ34" t="e">
            <v>#REF!</v>
          </cell>
          <cell r="AK34" t="e">
            <v>#REF!</v>
          </cell>
          <cell r="AL34" t="e">
            <v>#REF!</v>
          </cell>
          <cell r="AM34" t="e">
            <v>#REF!</v>
          </cell>
          <cell r="AN34" t="e">
            <v>#REF!</v>
          </cell>
          <cell r="AR34" t="e">
            <v>#REF!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CA34">
            <v>14831</v>
          </cell>
          <cell r="CB34">
            <v>14255</v>
          </cell>
          <cell r="CC34">
            <v>15127.62</v>
          </cell>
          <cell r="CD34">
            <v>15430.172400000001</v>
          </cell>
          <cell r="CE34" t="str">
            <v>Client Function Exp</v>
          </cell>
          <cell r="CG34">
            <v>14831</v>
          </cell>
          <cell r="CH34" t="str">
            <v>Client Function Exp</v>
          </cell>
          <cell r="CJ34">
            <v>14831</v>
          </cell>
          <cell r="CL34" t="e">
            <v>#N/A</v>
          </cell>
          <cell r="CN34" t="e">
            <v>#N/A</v>
          </cell>
          <cell r="CO34" t="str">
            <v>PCAAA932</v>
          </cell>
          <cell r="CS34">
            <v>0</v>
          </cell>
        </row>
        <row r="35">
          <cell r="A35" t="str">
            <v>PCAAA960 Total</v>
          </cell>
          <cell r="B35" t="str">
            <v>PCAAA960</v>
          </cell>
          <cell r="C35" t="str">
            <v xml:space="preserve"> Total</v>
          </cell>
          <cell r="D35" t="str">
            <v>PCAAA960 Total</v>
          </cell>
          <cell r="E35" t="str">
            <v>PCAAA</v>
          </cell>
          <cell r="F35">
            <v>960</v>
          </cell>
          <cell r="G35" t="str">
            <v>PCAAA960</v>
          </cell>
          <cell r="H35" t="str">
            <v>DISPOSAL</v>
          </cell>
          <cell r="I35" t="str">
            <v>GENERAL</v>
          </cell>
          <cell r="J35" t="str">
            <v>GENERAL</v>
          </cell>
          <cell r="K35" t="str">
            <v>RETIREMENT GIFTS     .</v>
          </cell>
          <cell r="N35" t="e">
            <v>#REF!</v>
          </cell>
          <cell r="O35" t="e">
            <v>#REF!</v>
          </cell>
          <cell r="R35" t="e">
            <v>#REF!</v>
          </cell>
          <cell r="S35" t="e">
            <v>#REF!</v>
          </cell>
          <cell r="V35">
            <v>0</v>
          </cell>
          <cell r="X35">
            <v>0</v>
          </cell>
          <cell r="Z35">
            <v>0</v>
          </cell>
          <cell r="AE35">
            <v>0</v>
          </cell>
          <cell r="AG35">
            <v>0</v>
          </cell>
          <cell r="AN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CB35">
            <v>0</v>
          </cell>
          <cell r="CC35">
            <v>0</v>
          </cell>
          <cell r="CD35">
            <v>0</v>
          </cell>
          <cell r="CE35" t="str">
            <v>Client Function Exp</v>
          </cell>
          <cell r="CG35">
            <v>0</v>
          </cell>
          <cell r="CH35" t="str">
            <v>Client Function Exp</v>
          </cell>
          <cell r="CJ35">
            <v>0</v>
          </cell>
          <cell r="CL35" t="e">
            <v>#N/A</v>
          </cell>
          <cell r="CN35" t="e">
            <v>#N/A</v>
          </cell>
          <cell r="CO35" t="str">
            <v>PCAAA960</v>
          </cell>
          <cell r="CS35">
            <v>0</v>
          </cell>
        </row>
        <row r="36">
          <cell r="A36" t="str">
            <v>PCAAA1010 Total</v>
          </cell>
          <cell r="B36" t="str">
            <v>PCAAA1010</v>
          </cell>
          <cell r="C36" t="str">
            <v xml:space="preserve"> Total</v>
          </cell>
          <cell r="D36" t="str">
            <v>PCAAA1010 Total</v>
          </cell>
          <cell r="E36" t="str">
            <v>PCAAA</v>
          </cell>
          <cell r="F36">
            <v>1010</v>
          </cell>
          <cell r="G36" t="str">
            <v>PCAAA1010</v>
          </cell>
          <cell r="H36" t="str">
            <v>DISPOSAL</v>
          </cell>
          <cell r="I36" t="str">
            <v>GENERAL</v>
          </cell>
          <cell r="J36" t="str">
            <v>GENERAL</v>
          </cell>
          <cell r="K36" t="str">
            <v>PLANNED ROOF REPAIRS</v>
          </cell>
          <cell r="N36" t="e">
            <v>#REF!</v>
          </cell>
          <cell r="O36" t="e">
            <v>#REF!</v>
          </cell>
          <cell r="R36" t="e">
            <v>#REF!</v>
          </cell>
          <cell r="S36" t="e">
            <v>#REF!</v>
          </cell>
          <cell r="V36">
            <v>0</v>
          </cell>
          <cell r="X36">
            <v>0</v>
          </cell>
          <cell r="Z36">
            <v>0</v>
          </cell>
          <cell r="AE36">
            <v>0</v>
          </cell>
          <cell r="AG36">
            <v>0</v>
          </cell>
          <cell r="AN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CB36">
            <v>0</v>
          </cell>
          <cell r="CC36">
            <v>0</v>
          </cell>
          <cell r="CD36">
            <v>0</v>
          </cell>
          <cell r="CE36" t="str">
            <v>Client Function Exp</v>
          </cell>
          <cell r="CG36">
            <v>0</v>
          </cell>
          <cell r="CH36" t="str">
            <v>Client Function Exp</v>
          </cell>
          <cell r="CJ36">
            <v>0</v>
          </cell>
          <cell r="CL36" t="e">
            <v>#N/A</v>
          </cell>
          <cell r="CN36" t="e">
            <v>#N/A</v>
          </cell>
          <cell r="CO36" t="str">
            <v>PCAAA1017</v>
          </cell>
          <cell r="CS36">
            <v>0</v>
          </cell>
        </row>
        <row r="37">
          <cell r="A37" t="str">
            <v>PCAAA1017 Total</v>
          </cell>
          <cell r="B37" t="str">
            <v>PCAAA1017</v>
          </cell>
          <cell r="C37" t="str">
            <v xml:space="preserve"> Total</v>
          </cell>
          <cell r="D37" t="str">
            <v>PCAAA1017 Total</v>
          </cell>
          <cell r="E37" t="str">
            <v>PCAAA</v>
          </cell>
          <cell r="F37">
            <v>1017</v>
          </cell>
          <cell r="G37" t="str">
            <v>PCAAA1017</v>
          </cell>
          <cell r="H37" t="str">
            <v>DISPOSAL</v>
          </cell>
          <cell r="I37" t="str">
            <v>GENERAL</v>
          </cell>
          <cell r="J37" t="str">
            <v>GENERAL</v>
          </cell>
          <cell r="K37" t="str">
            <v>PLANNED-OTHER STRUCTURAL WORK  .</v>
          </cell>
          <cell r="N37" t="e">
            <v>#REF!</v>
          </cell>
          <cell r="O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R37" t="e">
            <v>#REF!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CB37">
            <v>0</v>
          </cell>
          <cell r="CC37">
            <v>0</v>
          </cell>
          <cell r="CD37">
            <v>0</v>
          </cell>
          <cell r="CE37" t="str">
            <v>Client Function Exp</v>
          </cell>
          <cell r="CG37">
            <v>0</v>
          </cell>
          <cell r="CH37" t="str">
            <v>Client Function Exp</v>
          </cell>
          <cell r="CJ37">
            <v>0</v>
          </cell>
          <cell r="CL37" t="e">
            <v>#N/A</v>
          </cell>
          <cell r="CN37" t="e">
            <v>#N/A</v>
          </cell>
          <cell r="CO37" t="str">
            <v>PCAAA1017</v>
          </cell>
          <cell r="CS37">
            <v>0</v>
          </cell>
        </row>
        <row r="38">
          <cell r="A38" t="str">
            <v>PCAAA1060 Total</v>
          </cell>
          <cell r="B38" t="str">
            <v>PCAAA1060</v>
          </cell>
          <cell r="C38" t="str">
            <v xml:space="preserve"> Total</v>
          </cell>
          <cell r="D38" t="str">
            <v>PCAAA1060 Total</v>
          </cell>
          <cell r="E38" t="str">
            <v>PCAAA</v>
          </cell>
          <cell r="F38">
            <v>1060</v>
          </cell>
          <cell r="G38" t="str">
            <v>PCAAA1060</v>
          </cell>
          <cell r="H38" t="str">
            <v>DISPOSAL</v>
          </cell>
          <cell r="I38" t="str">
            <v>GENERAL</v>
          </cell>
          <cell r="J38" t="str">
            <v>GENERAL</v>
          </cell>
          <cell r="K38" t="str">
            <v>PLANNED-GENERAL ALTS/IMPROV    .</v>
          </cell>
          <cell r="N38" t="e">
            <v>#REF!</v>
          </cell>
          <cell r="O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U38" t="e">
            <v>#REF!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R38" t="e">
            <v>#REF!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CA38">
            <v>1020</v>
          </cell>
          <cell r="CB38">
            <v>1000</v>
          </cell>
          <cell r="CC38">
            <v>158620</v>
          </cell>
          <cell r="CD38">
            <v>0</v>
          </cell>
          <cell r="CE38" t="str">
            <v>Client Function Exp</v>
          </cell>
          <cell r="CG38">
            <v>1020</v>
          </cell>
          <cell r="CH38" t="str">
            <v>Client Function Exp</v>
          </cell>
          <cell r="CJ38">
            <v>1020</v>
          </cell>
          <cell r="CL38" t="e">
            <v>#N/A</v>
          </cell>
          <cell r="CN38" t="e">
            <v>#N/A</v>
          </cell>
          <cell r="CO38" t="str">
            <v>PCAAA1060</v>
          </cell>
          <cell r="CS38">
            <v>0</v>
          </cell>
        </row>
        <row r="39">
          <cell r="A39" t="str">
            <v>PCAAA1420 Total</v>
          </cell>
          <cell r="B39" t="str">
            <v xml:space="preserve">PCAAA1420 </v>
          </cell>
          <cell r="C39" t="str">
            <v xml:space="preserve"> Total</v>
          </cell>
          <cell r="D39" t="str">
            <v>PCAAA1420 Total</v>
          </cell>
          <cell r="E39" t="str">
            <v>PCAAA</v>
          </cell>
          <cell r="F39">
            <v>1420</v>
          </cell>
          <cell r="G39" t="str">
            <v>PCAAA1420</v>
          </cell>
          <cell r="H39" t="str">
            <v>DISPOSAL</v>
          </cell>
          <cell r="I39" t="str">
            <v>GENERAL</v>
          </cell>
          <cell r="J39" t="str">
            <v>GENERAL</v>
          </cell>
          <cell r="K39" t="e">
            <v>#N/A</v>
          </cell>
          <cell r="N39" t="e">
            <v>#REF!</v>
          </cell>
          <cell r="O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U39" t="e">
            <v>#REF!</v>
          </cell>
          <cell r="V39" t="e">
            <v>#REF!</v>
          </cell>
          <cell r="W39" t="e">
            <v>#REF!</v>
          </cell>
          <cell r="X39" t="e">
            <v>#REF!</v>
          </cell>
          <cell r="Y39" t="e">
            <v>#REF!</v>
          </cell>
          <cell r="Z39" t="e">
            <v>#REF!</v>
          </cell>
          <cell r="AA39" t="e">
            <v>#REF!</v>
          </cell>
          <cell r="AB39" t="e">
            <v>#REF!</v>
          </cell>
          <cell r="AC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CA39">
            <v>6365</v>
          </cell>
          <cell r="CB39">
            <v>6120</v>
          </cell>
          <cell r="CC39">
            <v>5309</v>
          </cell>
          <cell r="CD39">
            <v>5000</v>
          </cell>
          <cell r="CE39" t="str">
            <v>Client Function Exp</v>
          </cell>
          <cell r="CH39" t="str">
            <v>Client Function Exp</v>
          </cell>
          <cell r="CN39">
            <v>0</v>
          </cell>
          <cell r="CO39" t="str">
            <v xml:space="preserve">PCAAA1420 </v>
          </cell>
          <cell r="CS39">
            <v>0</v>
          </cell>
        </row>
        <row r="40">
          <cell r="A40" t="str">
            <v>PCAAA1421 Total</v>
          </cell>
          <cell r="B40" t="str">
            <v>PCAAA1421</v>
          </cell>
          <cell r="C40" t="str">
            <v xml:space="preserve"> Total</v>
          </cell>
          <cell r="D40" t="str">
            <v>PCAAA1421 Total</v>
          </cell>
          <cell r="E40" t="str">
            <v>PCAAA</v>
          </cell>
          <cell r="F40">
            <v>1421</v>
          </cell>
          <cell r="G40" t="str">
            <v>PCAAA1421</v>
          </cell>
          <cell r="H40" t="str">
            <v>DISPOSAL</v>
          </cell>
          <cell r="I40" t="str">
            <v>GENERAL</v>
          </cell>
          <cell r="J40" t="str">
            <v>GENERAL</v>
          </cell>
          <cell r="K40" t="str">
            <v>ELECTRICITY USAGE              .</v>
          </cell>
          <cell r="N40" t="e">
            <v>#REF!</v>
          </cell>
          <cell r="O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R40" t="e">
            <v>#REF!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CB40">
            <v>0</v>
          </cell>
          <cell r="CC40">
            <v>0</v>
          </cell>
          <cell r="CD40">
            <v>0</v>
          </cell>
          <cell r="CE40" t="str">
            <v>Client Function Exp</v>
          </cell>
          <cell r="CG40">
            <v>0</v>
          </cell>
          <cell r="CH40" t="str">
            <v>Client Function Exp</v>
          </cell>
          <cell r="CJ40">
            <v>0</v>
          </cell>
          <cell r="CL40" t="e">
            <v>#N/A</v>
          </cell>
          <cell r="CN40" t="e">
            <v>#N/A</v>
          </cell>
          <cell r="CO40" t="str">
            <v>PCAAA1421</v>
          </cell>
          <cell r="CS40">
            <v>0</v>
          </cell>
        </row>
        <row r="41">
          <cell r="A41" t="str">
            <v>PCAAA1500 Total</v>
          </cell>
          <cell r="B41" t="str">
            <v>PCAAA1500</v>
          </cell>
          <cell r="C41" t="str">
            <v xml:space="preserve"> Total</v>
          </cell>
          <cell r="D41" t="str">
            <v>PCAAA1500 Total</v>
          </cell>
          <cell r="E41" t="str">
            <v>PCAAA</v>
          </cell>
          <cell r="F41">
            <v>1500</v>
          </cell>
          <cell r="G41" t="str">
            <v>PCAAA1500</v>
          </cell>
          <cell r="H41" t="str">
            <v>DISPOSAL</v>
          </cell>
          <cell r="I41" t="str">
            <v>GENERAL</v>
          </cell>
          <cell r="J41" t="str">
            <v>GENERAL</v>
          </cell>
          <cell r="K41" t="str">
            <v>ANNUAL RENTS                   .</v>
          </cell>
          <cell r="N41" t="e">
            <v>#REF!</v>
          </cell>
          <cell r="O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U41" t="e">
            <v>#REF!</v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R41" t="e">
            <v>#REF!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CA41">
            <v>75000</v>
          </cell>
          <cell r="CB41">
            <v>57000</v>
          </cell>
          <cell r="CC41">
            <v>37500</v>
          </cell>
          <cell r="CD41">
            <v>0</v>
          </cell>
          <cell r="CE41" t="str">
            <v>Client Function Exp</v>
          </cell>
          <cell r="CG41">
            <v>75000</v>
          </cell>
          <cell r="CH41" t="str">
            <v>Client Function Exp</v>
          </cell>
          <cell r="CJ41">
            <v>75000</v>
          </cell>
          <cell r="CL41" t="e">
            <v>#N/A</v>
          </cell>
          <cell r="CN41" t="e">
            <v>#N/A</v>
          </cell>
          <cell r="CO41" t="str">
            <v>PCAAA1500</v>
          </cell>
          <cell r="CS41">
            <v>0</v>
          </cell>
        </row>
        <row r="42">
          <cell r="A42" t="str">
            <v>PCAAA1501 Total</v>
          </cell>
          <cell r="B42" t="str">
            <v>PCAAA1501</v>
          </cell>
          <cell r="C42" t="str">
            <v xml:space="preserve"> Total</v>
          </cell>
          <cell r="D42" t="str">
            <v>PCAAA1501 Total</v>
          </cell>
          <cell r="E42" t="str">
            <v>PCAAA</v>
          </cell>
          <cell r="F42">
            <v>1501</v>
          </cell>
          <cell r="G42" t="str">
            <v>PCAAA1501</v>
          </cell>
          <cell r="H42" t="str">
            <v>DISPOSAL</v>
          </cell>
          <cell r="I42" t="str">
            <v>GENERAL</v>
          </cell>
          <cell r="J42" t="str">
            <v>GENERAL</v>
          </cell>
          <cell r="K42" t="str">
            <v>OCCASIONAL RENTS               .</v>
          </cell>
          <cell r="N42" t="e">
            <v>#REF!</v>
          </cell>
          <cell r="O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  <cell r="X42" t="e">
            <v>#REF!</v>
          </cell>
          <cell r="Y42" t="e">
            <v>#REF!</v>
          </cell>
          <cell r="Z42" t="e">
            <v>#REF!</v>
          </cell>
          <cell r="AA42" t="e">
            <v>#REF!</v>
          </cell>
          <cell r="AB42" t="e">
            <v>#REF!</v>
          </cell>
          <cell r="AC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R42" t="e">
            <v>#REF!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CA42">
            <v>20000</v>
          </cell>
          <cell r="CB42">
            <v>14200</v>
          </cell>
          <cell r="CC42">
            <v>21825</v>
          </cell>
          <cell r="CD42">
            <v>23650</v>
          </cell>
          <cell r="CE42" t="str">
            <v>Client Function Exp</v>
          </cell>
          <cell r="CG42">
            <v>20000</v>
          </cell>
          <cell r="CH42" t="str">
            <v>Client Function Exp</v>
          </cell>
          <cell r="CJ42">
            <v>20000</v>
          </cell>
          <cell r="CL42" t="e">
            <v>#N/A</v>
          </cell>
          <cell r="CN42" t="e">
            <v>#N/A</v>
          </cell>
          <cell r="CO42" t="str">
            <v>PCAAA1501</v>
          </cell>
          <cell r="CS42">
            <v>0</v>
          </cell>
        </row>
        <row r="43">
          <cell r="A43" t="str">
            <v>PCAAA1502 Total</v>
          </cell>
          <cell r="B43" t="str">
            <v>PCAAA1502</v>
          </cell>
          <cell r="C43" t="str">
            <v xml:space="preserve"> Total</v>
          </cell>
          <cell r="D43" t="str">
            <v>PCAAA1502 Total</v>
          </cell>
          <cell r="E43" t="str">
            <v>PCAAA</v>
          </cell>
          <cell r="F43">
            <v>1502</v>
          </cell>
          <cell r="G43" t="str">
            <v>PCAAA1502</v>
          </cell>
          <cell r="H43" t="str">
            <v>DISPOSAL</v>
          </cell>
          <cell r="I43" t="str">
            <v>GENERAL</v>
          </cell>
          <cell r="J43" t="str">
            <v>GENERAL</v>
          </cell>
          <cell r="K43" t="str">
            <v>UNKNOWN</v>
          </cell>
          <cell r="N43" t="e">
            <v>#REF!</v>
          </cell>
          <cell r="O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R43" t="e">
            <v>#REF!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CA43">
            <v>510</v>
          </cell>
          <cell r="CB43">
            <v>500</v>
          </cell>
          <cell r="CC43">
            <v>260</v>
          </cell>
          <cell r="CD43">
            <v>0</v>
          </cell>
          <cell r="CE43" t="str">
            <v>Client Function Exp</v>
          </cell>
          <cell r="CG43">
            <v>510</v>
          </cell>
          <cell r="CH43" t="str">
            <v>Client Function Exp</v>
          </cell>
          <cell r="CJ43">
            <v>510</v>
          </cell>
          <cell r="CL43" t="e">
            <v>#N/A</v>
          </cell>
          <cell r="CN43" t="e">
            <v>#N/A</v>
          </cell>
          <cell r="CO43" t="str">
            <v>PCAAA1502</v>
          </cell>
          <cell r="CS43">
            <v>0</v>
          </cell>
        </row>
        <row r="44">
          <cell r="A44" t="str">
            <v>PCAAA1510 Total</v>
          </cell>
          <cell r="B44" t="str">
            <v>PCAAA1510</v>
          </cell>
          <cell r="C44" t="str">
            <v xml:space="preserve"> Total</v>
          </cell>
          <cell r="D44" t="str">
            <v>PCAAA1510 Total</v>
          </cell>
          <cell r="E44" t="str">
            <v>PCAAA</v>
          </cell>
          <cell r="F44">
            <v>1510</v>
          </cell>
          <cell r="G44" t="str">
            <v>PCAAA1510</v>
          </cell>
          <cell r="H44" t="str">
            <v>DISPOSAL</v>
          </cell>
          <cell r="I44" t="str">
            <v>GENERAL</v>
          </cell>
          <cell r="J44" t="str">
            <v>GENERAL</v>
          </cell>
          <cell r="K44" t="str">
            <v>RATES                          .</v>
          </cell>
          <cell r="N44" t="e">
            <v>#REF!</v>
          </cell>
          <cell r="O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e">
            <v>#REF!</v>
          </cell>
          <cell r="Z44" t="e">
            <v>#REF!</v>
          </cell>
          <cell r="AA44" t="e">
            <v>#REF!</v>
          </cell>
          <cell r="AB44" t="e">
            <v>#REF!</v>
          </cell>
          <cell r="AC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R44" t="e">
            <v>#REF!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CA44">
            <v>26754</v>
          </cell>
          <cell r="CB44">
            <v>26489</v>
          </cell>
          <cell r="CC44">
            <v>28560</v>
          </cell>
          <cell r="CD44">
            <v>30100</v>
          </cell>
          <cell r="CE44" t="str">
            <v>Client Function Exp</v>
          </cell>
          <cell r="CG44">
            <v>26754</v>
          </cell>
          <cell r="CH44" t="str">
            <v>Client Function Exp</v>
          </cell>
          <cell r="CJ44">
            <v>26754</v>
          </cell>
          <cell r="CL44" t="e">
            <v>#N/A</v>
          </cell>
          <cell r="CN44" t="e">
            <v>#N/A</v>
          </cell>
          <cell r="CO44" t="str">
            <v>PCAAA1510</v>
          </cell>
          <cell r="CS44">
            <v>0</v>
          </cell>
        </row>
        <row r="45">
          <cell r="A45" t="str">
            <v>PCAAA1520 Total</v>
          </cell>
          <cell r="B45" t="str">
            <v>PCAAA1520</v>
          </cell>
          <cell r="C45" t="str">
            <v xml:space="preserve"> Total</v>
          </cell>
          <cell r="D45" t="str">
            <v>PCAAA1520 Total</v>
          </cell>
          <cell r="E45" t="str">
            <v>PCAAA</v>
          </cell>
          <cell r="F45">
            <v>1520</v>
          </cell>
          <cell r="G45" t="str">
            <v>PCAAA1520</v>
          </cell>
          <cell r="H45" t="str">
            <v>DISPOSAL</v>
          </cell>
          <cell r="I45" t="str">
            <v>GENERAL</v>
          </cell>
          <cell r="J45" t="str">
            <v>GENERAL</v>
          </cell>
          <cell r="K45" t="str">
            <v>METERED WATER                  .</v>
          </cell>
          <cell r="N45" t="e">
            <v>#REF!</v>
          </cell>
          <cell r="O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  <cell r="X45" t="e">
            <v>#REF!</v>
          </cell>
          <cell r="Y45" t="e">
            <v>#REF!</v>
          </cell>
          <cell r="Z45" t="e">
            <v>#REF!</v>
          </cell>
          <cell r="AA45" t="e">
            <v>#REF!</v>
          </cell>
          <cell r="AB45" t="e">
            <v>#REF!</v>
          </cell>
          <cell r="AC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R45" t="e">
            <v>#REF!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306</v>
          </cell>
          <cell r="CB45">
            <v>300</v>
          </cell>
          <cell r="CC45">
            <v>156</v>
          </cell>
          <cell r="CD45">
            <v>0</v>
          </cell>
          <cell r="CE45" t="str">
            <v>Client Function Exp</v>
          </cell>
          <cell r="CG45">
            <v>306</v>
          </cell>
          <cell r="CH45" t="str">
            <v>Client Function Exp</v>
          </cell>
          <cell r="CJ45">
            <v>306</v>
          </cell>
          <cell r="CL45" t="e">
            <v>#N/A</v>
          </cell>
          <cell r="CN45" t="e">
            <v>#N/A</v>
          </cell>
          <cell r="CO45" t="str">
            <v>PCAAA1520</v>
          </cell>
          <cell r="CS45">
            <v>0</v>
          </cell>
        </row>
        <row r="46">
          <cell r="A46" t="str">
            <v>PCAAA1521 Total</v>
          </cell>
          <cell r="B46" t="str">
            <v>PCAAA1521</v>
          </cell>
          <cell r="C46" t="str">
            <v xml:space="preserve"> Total</v>
          </cell>
          <cell r="D46" t="str">
            <v>PCAAA1521 Total</v>
          </cell>
          <cell r="E46" t="str">
            <v>PCAAA</v>
          </cell>
          <cell r="F46">
            <v>1521</v>
          </cell>
          <cell r="G46" t="str">
            <v>PCAAA1521</v>
          </cell>
          <cell r="H46" t="str">
            <v>DISPOSAL</v>
          </cell>
          <cell r="I46" t="str">
            <v>GENERAL</v>
          </cell>
          <cell r="J46" t="str">
            <v>GENERAL</v>
          </cell>
          <cell r="K46" t="str">
            <v>NON-METERED WATER              .</v>
          </cell>
          <cell r="N46" t="e">
            <v>#REF!</v>
          </cell>
          <cell r="O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  <cell r="X46" t="e">
            <v>#REF!</v>
          </cell>
          <cell r="Y46" t="e">
            <v>#REF!</v>
          </cell>
          <cell r="Z46" t="e">
            <v>#REF!</v>
          </cell>
          <cell r="AA46" t="e">
            <v>#REF!</v>
          </cell>
          <cell r="AB46" t="e">
            <v>#REF!</v>
          </cell>
          <cell r="AC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R46" t="e">
            <v>#REF!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CB46">
            <v>0</v>
          </cell>
          <cell r="CC46">
            <v>0</v>
          </cell>
          <cell r="CD46">
            <v>0</v>
          </cell>
          <cell r="CE46" t="str">
            <v>Client Function Exp</v>
          </cell>
          <cell r="CG46">
            <v>0</v>
          </cell>
          <cell r="CH46" t="str">
            <v>Client Function Exp</v>
          </cell>
          <cell r="CJ46">
            <v>0</v>
          </cell>
          <cell r="CL46" t="e">
            <v>#N/A</v>
          </cell>
          <cell r="CN46" t="e">
            <v>#N/A</v>
          </cell>
          <cell r="CO46" t="str">
            <v>PCAAA1521</v>
          </cell>
          <cell r="CS46">
            <v>0</v>
          </cell>
        </row>
        <row r="47">
          <cell r="A47" t="str">
            <v>PCAAA1612 Total</v>
          </cell>
          <cell r="B47" t="str">
            <v>PCAAA1612</v>
          </cell>
          <cell r="C47" t="str">
            <v xml:space="preserve"> Total</v>
          </cell>
          <cell r="D47" t="str">
            <v>PCAAA1612 Total</v>
          </cell>
          <cell r="E47" t="str">
            <v>PCAAA</v>
          </cell>
          <cell r="F47">
            <v>1612</v>
          </cell>
          <cell r="G47" t="str">
            <v>PCAAA1612</v>
          </cell>
          <cell r="H47" t="str">
            <v>DISPOSAL</v>
          </cell>
          <cell r="I47" t="str">
            <v>GENERAL</v>
          </cell>
          <cell r="J47" t="str">
            <v>GENERAL</v>
          </cell>
          <cell r="K47" t="str">
            <v>REPR/MTNCE OF SAFETY SYSTEMS   .</v>
          </cell>
          <cell r="N47" t="e">
            <v>#REF!</v>
          </cell>
          <cell r="O47" t="e">
            <v>#REF!</v>
          </cell>
          <cell r="R47" t="e">
            <v>#REF!</v>
          </cell>
          <cell r="S47" t="e">
            <v>#REF!</v>
          </cell>
          <cell r="V47">
            <v>0</v>
          </cell>
          <cell r="X47">
            <v>0</v>
          </cell>
          <cell r="Z47">
            <v>0</v>
          </cell>
          <cell r="AE47">
            <v>0</v>
          </cell>
          <cell r="AG47">
            <v>0</v>
          </cell>
          <cell r="AN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CB47">
            <v>0</v>
          </cell>
          <cell r="CC47">
            <v>0</v>
          </cell>
          <cell r="CD47">
            <v>0</v>
          </cell>
          <cell r="CE47" t="str">
            <v>Client Function Exp</v>
          </cell>
          <cell r="CG47">
            <v>0</v>
          </cell>
          <cell r="CH47" t="str">
            <v>Client Function Exp</v>
          </cell>
          <cell r="CJ47">
            <v>0</v>
          </cell>
          <cell r="CL47" t="e">
            <v>#N/A</v>
          </cell>
          <cell r="CN47" t="e">
            <v>#N/A</v>
          </cell>
          <cell r="CO47" t="str">
            <v>PCAAA1612</v>
          </cell>
          <cell r="CS47">
            <v>0</v>
          </cell>
        </row>
        <row r="48">
          <cell r="A48" t="str">
            <v>PCAAA1651 Total</v>
          </cell>
          <cell r="B48" t="str">
            <v>PCAAA1651</v>
          </cell>
          <cell r="C48" t="str">
            <v xml:space="preserve"> Total</v>
          </cell>
          <cell r="D48" t="str">
            <v>PCAAA1651 Total</v>
          </cell>
          <cell r="E48" t="str">
            <v>PCAAA</v>
          </cell>
          <cell r="F48">
            <v>1651</v>
          </cell>
          <cell r="G48" t="str">
            <v>PCAAA1651</v>
          </cell>
          <cell r="H48" t="str">
            <v>DISPOSAL</v>
          </cell>
          <cell r="I48" t="str">
            <v>GENERAL</v>
          </cell>
          <cell r="J48" t="str">
            <v>GENERAL</v>
          </cell>
          <cell r="K48" t="e">
            <v>#N/A</v>
          </cell>
          <cell r="N48" t="e">
            <v>#REF!</v>
          </cell>
          <cell r="O48" t="e">
            <v>#REF!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R48" t="e">
            <v>#REF!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CB48">
            <v>0</v>
          </cell>
          <cell r="CC48">
            <v>0</v>
          </cell>
          <cell r="CD48">
            <v>0</v>
          </cell>
          <cell r="CE48" t="e">
            <v>#N/A</v>
          </cell>
          <cell r="CG48">
            <v>0</v>
          </cell>
          <cell r="CH48" t="str">
            <v>Client Function Exp</v>
          </cell>
          <cell r="CJ48">
            <v>0</v>
          </cell>
          <cell r="CL48" t="e">
            <v>#N/A</v>
          </cell>
          <cell r="CN48" t="e">
            <v>#N/A</v>
          </cell>
          <cell r="CO48" t="str">
            <v>PCAAA1652</v>
          </cell>
          <cell r="CS48">
            <v>0</v>
          </cell>
        </row>
        <row r="49">
          <cell r="A49" t="str">
            <v>PCAAA1652 Total</v>
          </cell>
          <cell r="B49" t="str">
            <v>PCAAA1652</v>
          </cell>
          <cell r="C49" t="str">
            <v xml:space="preserve"> Total</v>
          </cell>
          <cell r="D49" t="str">
            <v>PCAAA1652 Total</v>
          </cell>
          <cell r="E49" t="str">
            <v>PCAAA</v>
          </cell>
          <cell r="F49">
            <v>1652</v>
          </cell>
          <cell r="G49" t="str">
            <v>PCAAA1652</v>
          </cell>
          <cell r="H49" t="str">
            <v>DISPOSAL</v>
          </cell>
          <cell r="I49" t="str">
            <v>GENERAL</v>
          </cell>
          <cell r="J49" t="str">
            <v>GENERAL</v>
          </cell>
          <cell r="K49" t="str">
            <v>REPR/MTCE OF OTHER FIX/FITTINGS</v>
          </cell>
          <cell r="N49" t="e">
            <v>#REF!</v>
          </cell>
          <cell r="O49" t="e">
            <v>#REF!</v>
          </cell>
          <cell r="R49" t="e">
            <v>#REF!</v>
          </cell>
          <cell r="S49" t="e">
            <v>#REF!</v>
          </cell>
          <cell r="T49" t="e">
            <v>#REF!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R49" t="e">
            <v>#REF!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CB49">
            <v>0</v>
          </cell>
          <cell r="CC49">
            <v>0</v>
          </cell>
          <cell r="CD49">
            <v>0</v>
          </cell>
          <cell r="CE49" t="str">
            <v>Client Function Exp</v>
          </cell>
          <cell r="CG49">
            <v>0</v>
          </cell>
          <cell r="CH49" t="str">
            <v>Client Function Exp</v>
          </cell>
          <cell r="CJ49">
            <v>0</v>
          </cell>
          <cell r="CL49" t="e">
            <v>#N/A</v>
          </cell>
          <cell r="CN49" t="e">
            <v>#N/A</v>
          </cell>
          <cell r="CO49" t="str">
            <v>PCAAA1652</v>
          </cell>
          <cell r="CS49">
            <v>0</v>
          </cell>
        </row>
        <row r="50">
          <cell r="A50" t="str">
            <v>PCAAA1700 Total</v>
          </cell>
          <cell r="B50" t="str">
            <v>PCAAA1700</v>
          </cell>
          <cell r="C50" t="str">
            <v xml:space="preserve"> Total</v>
          </cell>
          <cell r="D50" t="str">
            <v>PCAAA1700 Total</v>
          </cell>
          <cell r="E50" t="str">
            <v>PCAAA</v>
          </cell>
          <cell r="F50">
            <v>1700</v>
          </cell>
          <cell r="G50" t="str">
            <v>PCAAA1700</v>
          </cell>
          <cell r="H50" t="str">
            <v>DISPOSAL</v>
          </cell>
          <cell r="I50" t="str">
            <v>GENERAL</v>
          </cell>
          <cell r="J50" t="str">
            <v>GENERAL</v>
          </cell>
          <cell r="K50" t="str">
            <v>CLEANING SUPPLIES              .</v>
          </cell>
          <cell r="N50" t="e">
            <v>#REF!</v>
          </cell>
          <cell r="O50" t="e">
            <v>#REF!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R50" t="e">
            <v>#REF!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CA50">
            <v>1769</v>
          </cell>
          <cell r="CB50">
            <v>1734</v>
          </cell>
          <cell r="CC50">
            <v>902</v>
          </cell>
          <cell r="CD50">
            <v>0</v>
          </cell>
          <cell r="CE50" t="str">
            <v>Client Function Exp</v>
          </cell>
          <cell r="CG50">
            <v>1769</v>
          </cell>
          <cell r="CH50" t="str">
            <v>Client Function Exp</v>
          </cell>
          <cell r="CJ50">
            <v>1769</v>
          </cell>
          <cell r="CL50" t="e">
            <v>#N/A</v>
          </cell>
          <cell r="CN50" t="e">
            <v>#N/A</v>
          </cell>
          <cell r="CO50" t="str">
            <v>PCAAA1700</v>
          </cell>
          <cell r="CS50">
            <v>0</v>
          </cell>
        </row>
        <row r="51">
          <cell r="A51" t="str">
            <v>PCAAA1714 Total</v>
          </cell>
          <cell r="B51" t="str">
            <v>PCAAA1714</v>
          </cell>
          <cell r="C51" t="str">
            <v xml:space="preserve"> Total</v>
          </cell>
          <cell r="D51" t="str">
            <v>PCAAA1714 Total</v>
          </cell>
          <cell r="E51" t="str">
            <v>PCAAA</v>
          </cell>
          <cell r="F51">
            <v>1714</v>
          </cell>
          <cell r="G51" t="str">
            <v>PCAAA1714</v>
          </cell>
          <cell r="H51" t="str">
            <v>DISPOSAL</v>
          </cell>
          <cell r="I51" t="str">
            <v>GENERAL</v>
          </cell>
          <cell r="J51" t="str">
            <v>GENERAL</v>
          </cell>
          <cell r="K51" t="str">
            <v>CLEANING/OPERATIONS            .</v>
          </cell>
          <cell r="N51" t="e">
            <v>#REF!</v>
          </cell>
          <cell r="O51" t="e">
            <v>#REF!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R51" t="e">
            <v>#REF!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CB51">
            <v>0</v>
          </cell>
          <cell r="CC51">
            <v>0</v>
          </cell>
          <cell r="CD51">
            <v>0</v>
          </cell>
          <cell r="CE51" t="str">
            <v>Client Function Exp</v>
          </cell>
          <cell r="CG51">
            <v>0</v>
          </cell>
          <cell r="CH51" t="str">
            <v>Client Function Exp</v>
          </cell>
          <cell r="CJ51">
            <v>0</v>
          </cell>
          <cell r="CL51" t="e">
            <v>#N/A</v>
          </cell>
          <cell r="CN51" t="e">
            <v>#N/A</v>
          </cell>
          <cell r="CO51" t="str">
            <v>PCAAA1714</v>
          </cell>
          <cell r="CS51">
            <v>0</v>
          </cell>
        </row>
        <row r="52">
          <cell r="A52" t="str">
            <v>PCAAA1717 Total</v>
          </cell>
          <cell r="B52" t="str">
            <v>PCAAA1717</v>
          </cell>
          <cell r="C52" t="str">
            <v xml:space="preserve"> Total</v>
          </cell>
          <cell r="D52" t="str">
            <v>PCAAA1717 Total</v>
          </cell>
          <cell r="E52" t="str">
            <v>PCAAA</v>
          </cell>
          <cell r="F52">
            <v>1717</v>
          </cell>
          <cell r="G52" t="str">
            <v>PCAAA1717</v>
          </cell>
          <cell r="H52" t="str">
            <v>DISPOSAL</v>
          </cell>
          <cell r="I52" t="str">
            <v>GENERAL</v>
          </cell>
          <cell r="J52" t="str">
            <v>GENERAL</v>
          </cell>
          <cell r="K52" t="str">
            <v>CLEANING/OUTSIDE CONTRACTORS   .</v>
          </cell>
          <cell r="N52" t="e">
            <v>#REF!</v>
          </cell>
          <cell r="O52" t="e">
            <v>#REF!</v>
          </cell>
          <cell r="R52" t="e">
            <v>#REF!</v>
          </cell>
          <cell r="S52" t="e">
            <v>#REF!</v>
          </cell>
          <cell r="V52">
            <v>0</v>
          </cell>
          <cell r="X52">
            <v>0</v>
          </cell>
          <cell r="Z52">
            <v>0</v>
          </cell>
          <cell r="AE52">
            <v>0</v>
          </cell>
          <cell r="AG52">
            <v>0</v>
          </cell>
          <cell r="AN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CA52">
            <v>8739</v>
          </cell>
          <cell r="CB52">
            <v>8568</v>
          </cell>
          <cell r="CC52">
            <v>6957</v>
          </cell>
          <cell r="CD52">
            <v>5000</v>
          </cell>
          <cell r="CE52" t="str">
            <v>Client Function Exp</v>
          </cell>
          <cell r="CG52">
            <v>8739</v>
          </cell>
          <cell r="CH52" t="str">
            <v>Client Function Exp</v>
          </cell>
          <cell r="CJ52">
            <v>8739</v>
          </cell>
          <cell r="CL52" t="e">
            <v>#N/A</v>
          </cell>
          <cell r="CN52" t="e">
            <v>#N/A</v>
          </cell>
          <cell r="CO52" t="str">
            <v>PCAAA1717</v>
          </cell>
          <cell r="CS52">
            <v>0</v>
          </cell>
        </row>
        <row r="53">
          <cell r="A53" t="str">
            <v>PCAAA2010 Total</v>
          </cell>
          <cell r="B53" t="str">
            <v>PCAAA2010</v>
          </cell>
          <cell r="C53" t="str">
            <v xml:space="preserve"> Total</v>
          </cell>
          <cell r="D53" t="str">
            <v>PCAAA2010 Total</v>
          </cell>
          <cell r="E53" t="str">
            <v>PCAAA</v>
          </cell>
          <cell r="F53">
            <v>2010</v>
          </cell>
          <cell r="G53" t="str">
            <v>PCAAA2010</v>
          </cell>
          <cell r="H53" t="str">
            <v>DISPOSAL</v>
          </cell>
          <cell r="I53" t="str">
            <v>GENERAL</v>
          </cell>
          <cell r="J53" t="str">
            <v>GENERAL</v>
          </cell>
          <cell r="K53" t="str">
            <v>VEHICLE MAINTENANCE            .</v>
          </cell>
          <cell r="N53" t="e">
            <v>#REF!</v>
          </cell>
          <cell r="O53" t="e">
            <v>#REF!</v>
          </cell>
          <cell r="R53" t="e">
            <v>#REF!</v>
          </cell>
          <cell r="S53" t="e">
            <v>#REF!</v>
          </cell>
          <cell r="V53">
            <v>0</v>
          </cell>
          <cell r="X53">
            <v>0</v>
          </cell>
          <cell r="Z53">
            <v>0</v>
          </cell>
          <cell r="AE53">
            <v>0</v>
          </cell>
          <cell r="AG53">
            <v>0</v>
          </cell>
          <cell r="AN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CA53">
            <v>1000</v>
          </cell>
          <cell r="CB53">
            <v>1000</v>
          </cell>
          <cell r="CC53">
            <v>1000</v>
          </cell>
          <cell r="CD53">
            <v>1000</v>
          </cell>
          <cell r="CE53" t="str">
            <v>Client Function Exp</v>
          </cell>
          <cell r="CG53">
            <v>1000</v>
          </cell>
          <cell r="CH53" t="str">
            <v>Client Function Exp</v>
          </cell>
          <cell r="CJ53">
            <v>1000</v>
          </cell>
          <cell r="CL53" t="e">
            <v>#N/A</v>
          </cell>
          <cell r="CN53" t="e">
            <v>#N/A</v>
          </cell>
          <cell r="CO53" t="str">
            <v>PCAAA2010</v>
          </cell>
          <cell r="CS53">
            <v>0</v>
          </cell>
        </row>
        <row r="54">
          <cell r="A54" t="str">
            <v>PCAAA2020 Total</v>
          </cell>
          <cell r="B54" t="str">
            <v>PCAAA2020</v>
          </cell>
          <cell r="C54" t="str">
            <v xml:space="preserve"> Total</v>
          </cell>
          <cell r="D54" t="str">
            <v>PCAAA2020 Total</v>
          </cell>
          <cell r="E54" t="str">
            <v>PCAAA</v>
          </cell>
          <cell r="F54">
            <v>2020</v>
          </cell>
          <cell r="G54" t="str">
            <v>PCAAA2020</v>
          </cell>
          <cell r="N54">
            <v>0</v>
          </cell>
          <cell r="O54">
            <v>0</v>
          </cell>
          <cell r="R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CA54">
            <v>3923</v>
          </cell>
          <cell r="CB54">
            <v>3923</v>
          </cell>
          <cell r="CC54">
            <v>3923</v>
          </cell>
          <cell r="CD54">
            <v>3923</v>
          </cell>
          <cell r="CE54" t="str">
            <v>Client Function Exp</v>
          </cell>
          <cell r="CH54" t="str">
            <v>Client Function Exp</v>
          </cell>
          <cell r="CJ54">
            <v>3923</v>
          </cell>
          <cell r="CL54" t="e">
            <v>#N/A</v>
          </cell>
          <cell r="CN54" t="e">
            <v>#N/A</v>
          </cell>
          <cell r="CO54" t="str">
            <v>PCAAA2020</v>
          </cell>
          <cell r="CS54">
            <v>0</v>
          </cell>
        </row>
        <row r="55">
          <cell r="A55" t="str">
            <v>PCAAA2022 Total</v>
          </cell>
          <cell r="B55" t="str">
            <v>PCAAA2022</v>
          </cell>
          <cell r="C55" t="str">
            <v xml:space="preserve"> Total</v>
          </cell>
          <cell r="D55" t="str">
            <v>PCAAA2022 Total</v>
          </cell>
          <cell r="E55" t="str">
            <v>PCAAA</v>
          </cell>
          <cell r="F55">
            <v>2022</v>
          </cell>
          <cell r="G55" t="str">
            <v>PCAAA2022</v>
          </cell>
          <cell r="N55">
            <v>0</v>
          </cell>
          <cell r="O55">
            <v>0</v>
          </cell>
          <cell r="R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CA55">
            <v>500</v>
          </cell>
          <cell r="CB55">
            <v>500</v>
          </cell>
          <cell r="CC55">
            <v>500</v>
          </cell>
          <cell r="CD55">
            <v>500</v>
          </cell>
          <cell r="CE55" t="str">
            <v>Client Function Exp</v>
          </cell>
          <cell r="CH55" t="str">
            <v>Client Function Exp</v>
          </cell>
          <cell r="CJ55">
            <v>500</v>
          </cell>
          <cell r="CL55" t="e">
            <v>#N/A</v>
          </cell>
          <cell r="CN55" t="e">
            <v>#N/A</v>
          </cell>
          <cell r="CO55" t="str">
            <v>PCAAA2022</v>
          </cell>
          <cell r="CS55">
            <v>0</v>
          </cell>
        </row>
        <row r="56">
          <cell r="A56" t="str">
            <v>PCAAA2200 Total</v>
          </cell>
          <cell r="B56" t="str">
            <v>PCAAA2200</v>
          </cell>
          <cell r="C56" t="str">
            <v xml:space="preserve"> Total</v>
          </cell>
          <cell r="D56" t="str">
            <v>PCAAA2200 Total</v>
          </cell>
          <cell r="E56" t="str">
            <v>PCAAA</v>
          </cell>
          <cell r="F56">
            <v>2200</v>
          </cell>
          <cell r="G56" t="str">
            <v>PCAAA2200</v>
          </cell>
          <cell r="N56">
            <v>0</v>
          </cell>
          <cell r="O56">
            <v>0</v>
          </cell>
          <cell r="R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14500</v>
          </cell>
          <cell r="CB56">
            <v>13600</v>
          </cell>
          <cell r="CC56">
            <v>14500</v>
          </cell>
          <cell r="CD56">
            <v>14500</v>
          </cell>
          <cell r="CE56" t="str">
            <v>Client Function Exp</v>
          </cell>
          <cell r="CH56" t="str">
            <v>Client Function Exp</v>
          </cell>
          <cell r="CJ56">
            <v>14500</v>
          </cell>
          <cell r="CL56" t="e">
            <v>#N/A</v>
          </cell>
          <cell r="CN56" t="e">
            <v>#N/A</v>
          </cell>
          <cell r="CO56" t="str">
            <v>PCAAA2200</v>
          </cell>
          <cell r="CS56">
            <v>0</v>
          </cell>
        </row>
        <row r="57">
          <cell r="A57" t="str">
            <v>PCAAA2300 Total</v>
          </cell>
          <cell r="B57" t="str">
            <v>PCAAA2300</v>
          </cell>
          <cell r="C57" t="str">
            <v xml:space="preserve"> Total</v>
          </cell>
          <cell r="D57" t="str">
            <v>PCAAA2300 Total</v>
          </cell>
          <cell r="E57" t="str">
            <v>PCAAA</v>
          </cell>
          <cell r="F57">
            <v>2300</v>
          </cell>
          <cell r="G57" t="str">
            <v>PCAAA2300</v>
          </cell>
          <cell r="H57" t="str">
            <v>DISPOSAL</v>
          </cell>
          <cell r="I57" t="str">
            <v>GENERAL</v>
          </cell>
          <cell r="J57" t="str">
            <v>GENERAL</v>
          </cell>
          <cell r="K57" t="str">
            <v>CAR ALLOWANCES</v>
          </cell>
          <cell r="N57" t="e">
            <v>#REF!</v>
          </cell>
          <cell r="O57" t="e">
            <v>#REF!</v>
          </cell>
          <cell r="R57" t="e">
            <v>#REF!</v>
          </cell>
          <cell r="S57" t="e">
            <v>#REF!</v>
          </cell>
          <cell r="T57" t="e">
            <v>#REF!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  <cell r="AB57" t="e">
            <v>#REF!</v>
          </cell>
          <cell r="AC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R57" t="e">
            <v>#REF!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CA57">
            <v>9000</v>
          </cell>
          <cell r="CB57">
            <v>9000</v>
          </cell>
          <cell r="CC57">
            <v>9000</v>
          </cell>
          <cell r="CD57">
            <v>9000</v>
          </cell>
          <cell r="CE57" t="str">
            <v>Client Function Exp</v>
          </cell>
          <cell r="CG57">
            <v>9000</v>
          </cell>
          <cell r="CH57" t="str">
            <v>Client Function Exp</v>
          </cell>
          <cell r="CJ57">
            <v>9000</v>
          </cell>
          <cell r="CL57" t="e">
            <v>#N/A</v>
          </cell>
          <cell r="CN57" t="e">
            <v>#N/A</v>
          </cell>
          <cell r="CO57" t="str">
            <v>PCAAA2300</v>
          </cell>
          <cell r="CS57">
            <v>0</v>
          </cell>
        </row>
        <row r="58">
          <cell r="A58" t="str">
            <v>PCAAA2302 Total</v>
          </cell>
          <cell r="B58" t="str">
            <v>PCAAA2302</v>
          </cell>
          <cell r="C58" t="str">
            <v xml:space="preserve"> Total</v>
          </cell>
          <cell r="D58" t="str">
            <v>PCAAA2302 Total</v>
          </cell>
          <cell r="E58" t="str">
            <v>PCAAA</v>
          </cell>
          <cell r="F58">
            <v>2302</v>
          </cell>
          <cell r="G58" t="str">
            <v>PCAAA2302</v>
          </cell>
          <cell r="H58" t="str">
            <v>DISPOSAL</v>
          </cell>
          <cell r="I58" t="str">
            <v>GENERAL</v>
          </cell>
          <cell r="J58" t="str">
            <v>GENERAL</v>
          </cell>
          <cell r="K58" t="str">
            <v>MEMBERS                        .</v>
          </cell>
          <cell r="N58" t="e">
            <v>#REF!</v>
          </cell>
          <cell r="O58" t="e">
            <v>#REF!</v>
          </cell>
          <cell r="R58" t="e">
            <v>#REF!</v>
          </cell>
          <cell r="S58" t="e">
            <v>#REF!</v>
          </cell>
          <cell r="V58">
            <v>0</v>
          </cell>
          <cell r="X58">
            <v>0</v>
          </cell>
          <cell r="Z58">
            <v>0</v>
          </cell>
          <cell r="AE58">
            <v>0</v>
          </cell>
          <cell r="AG58">
            <v>0</v>
          </cell>
          <cell r="AN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CA58">
            <v>300</v>
          </cell>
          <cell r="CB58">
            <v>300</v>
          </cell>
          <cell r="CC58">
            <v>300</v>
          </cell>
          <cell r="CD58">
            <v>300</v>
          </cell>
          <cell r="CE58" t="str">
            <v>Client Function Exp</v>
          </cell>
          <cell r="CG58">
            <v>300</v>
          </cell>
          <cell r="CH58" t="str">
            <v>Client Function Exp</v>
          </cell>
          <cell r="CJ58">
            <v>300</v>
          </cell>
          <cell r="CL58" t="e">
            <v>#N/A</v>
          </cell>
          <cell r="CN58" t="e">
            <v>#N/A</v>
          </cell>
          <cell r="CO58" t="str">
            <v>PCAAA2302</v>
          </cell>
          <cell r="CS58">
            <v>0</v>
          </cell>
        </row>
        <row r="59">
          <cell r="A59" t="str">
            <v>PCAAA2303 Total</v>
          </cell>
          <cell r="B59" t="str">
            <v>PCAAA2303</v>
          </cell>
          <cell r="C59" t="str">
            <v xml:space="preserve"> Total</v>
          </cell>
          <cell r="D59" t="str">
            <v>PCAAA2303 Total</v>
          </cell>
          <cell r="E59" t="str">
            <v>PCAAA</v>
          </cell>
          <cell r="F59">
            <v>2303</v>
          </cell>
          <cell r="G59" t="str">
            <v>PCAAA2303</v>
          </cell>
          <cell r="H59" t="str">
            <v>DISPOSAL</v>
          </cell>
          <cell r="I59" t="str">
            <v>GENERAL</v>
          </cell>
          <cell r="J59" t="str">
            <v>GENERAL</v>
          </cell>
          <cell r="K59" t="str">
            <v>N.I. CONTRIBUTION              .</v>
          </cell>
          <cell r="N59" t="e">
            <v>#REF!</v>
          </cell>
          <cell r="O59" t="e">
            <v>#REF!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E59" t="e">
            <v>#REF!</v>
          </cell>
          <cell r="AF59" t="e">
            <v>#REF!</v>
          </cell>
          <cell r="AG59" t="e">
            <v>#REF!</v>
          </cell>
          <cell r="AH59" t="e">
            <v>#REF!</v>
          </cell>
          <cell r="AI59" t="e">
            <v>#REF!</v>
          </cell>
          <cell r="AJ59" t="e">
            <v>#REF!</v>
          </cell>
          <cell r="AK59" t="e">
            <v>#REF!</v>
          </cell>
          <cell r="AL59" t="e">
            <v>#REF!</v>
          </cell>
          <cell r="AM59" t="e">
            <v>#REF!</v>
          </cell>
          <cell r="AN59" t="e">
            <v>#REF!</v>
          </cell>
          <cell r="AR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CB59">
            <v>0</v>
          </cell>
          <cell r="CC59">
            <v>0</v>
          </cell>
          <cell r="CD59">
            <v>0</v>
          </cell>
          <cell r="CE59" t="str">
            <v>Client Function Exp</v>
          </cell>
          <cell r="CG59">
            <v>0</v>
          </cell>
          <cell r="CH59" t="str">
            <v>Client Function Exp</v>
          </cell>
          <cell r="CJ59">
            <v>0</v>
          </cell>
          <cell r="CL59" t="e">
            <v>#N/A</v>
          </cell>
          <cell r="CN59" t="e">
            <v>#N/A</v>
          </cell>
          <cell r="CO59" t="str">
            <v>PCAAA2303</v>
          </cell>
          <cell r="CS59">
            <v>0</v>
          </cell>
        </row>
        <row r="60">
          <cell r="A60" t="str">
            <v>PCAAA2320 Total</v>
          </cell>
          <cell r="B60" t="str">
            <v>PCAAA2320</v>
          </cell>
          <cell r="C60" t="str">
            <v xml:space="preserve"> Total</v>
          </cell>
          <cell r="D60" t="str">
            <v>PCAAA2320 Total</v>
          </cell>
          <cell r="E60" t="str">
            <v>PCAAA</v>
          </cell>
          <cell r="F60">
            <v>2320</v>
          </cell>
          <cell r="G60" t="str">
            <v>PCAAA2320</v>
          </cell>
          <cell r="H60" t="str">
            <v>DISPOSAL</v>
          </cell>
          <cell r="I60" t="str">
            <v>GENERAL</v>
          </cell>
          <cell r="J60" t="str">
            <v>GENERAL</v>
          </cell>
          <cell r="K60" t="str">
            <v>PUBLIC TRANSP-EMPLOYEES        .</v>
          </cell>
          <cell r="N60" t="e">
            <v>#REF!</v>
          </cell>
          <cell r="O60" t="e">
            <v>#REF!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E60" t="e">
            <v>#REF!</v>
          </cell>
          <cell r="AF60" t="e">
            <v>#REF!</v>
          </cell>
          <cell r="AG60" t="e">
            <v>#REF!</v>
          </cell>
          <cell r="AH60" t="e">
            <v>#REF!</v>
          </cell>
          <cell r="AI60" t="e">
            <v>#REF!</v>
          </cell>
          <cell r="AJ60" t="e">
            <v>#REF!</v>
          </cell>
          <cell r="AK60" t="e">
            <v>#REF!</v>
          </cell>
          <cell r="AL60" t="e">
            <v>#REF!</v>
          </cell>
          <cell r="AM60" t="e">
            <v>#REF!</v>
          </cell>
          <cell r="AN60" t="e">
            <v>#REF!</v>
          </cell>
          <cell r="AR60" t="e">
            <v>#REF!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318</v>
          </cell>
          <cell r="CB60">
            <v>500</v>
          </cell>
          <cell r="CC60">
            <v>318</v>
          </cell>
          <cell r="CD60">
            <v>318</v>
          </cell>
          <cell r="CE60" t="str">
            <v>Client Function Exp</v>
          </cell>
          <cell r="CG60">
            <v>318</v>
          </cell>
          <cell r="CH60" t="str">
            <v>Client Function Exp</v>
          </cell>
          <cell r="CJ60">
            <v>318</v>
          </cell>
          <cell r="CL60" t="e">
            <v>#N/A</v>
          </cell>
          <cell r="CN60" t="e">
            <v>#N/A</v>
          </cell>
          <cell r="CO60" t="str">
            <v>PCAAA2323</v>
          </cell>
          <cell r="CS60">
            <v>0</v>
          </cell>
        </row>
        <row r="61">
          <cell r="A61" t="str">
            <v>PCAAA2323 Total</v>
          </cell>
          <cell r="B61" t="str">
            <v>PCAAA2323</v>
          </cell>
          <cell r="C61" t="str">
            <v xml:space="preserve"> Total</v>
          </cell>
          <cell r="D61" t="str">
            <v>PCAAA2323 Total</v>
          </cell>
          <cell r="E61" t="str">
            <v>PCAAA</v>
          </cell>
          <cell r="F61">
            <v>2323</v>
          </cell>
          <cell r="G61" t="str">
            <v>PCAAA2323</v>
          </cell>
          <cell r="H61" t="str">
            <v>DISPOSAL</v>
          </cell>
          <cell r="I61" t="str">
            <v>GENERAL</v>
          </cell>
          <cell r="J61" t="str">
            <v>GENERAL</v>
          </cell>
          <cell r="K61" t="str">
            <v>HOME TO SCHOOL(PASS)</v>
          </cell>
          <cell r="N61" t="e">
            <v>#REF!</v>
          </cell>
          <cell r="O61" t="e">
            <v>#REF!</v>
          </cell>
          <cell r="R61" t="e">
            <v>#REF!</v>
          </cell>
          <cell r="S61" t="e">
            <v>#REF!</v>
          </cell>
          <cell r="T61" t="e">
            <v>#REF!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  <cell r="AB61" t="e">
            <v>#REF!</v>
          </cell>
          <cell r="AC61" t="e">
            <v>#REF!</v>
          </cell>
          <cell r="AE61" t="e">
            <v>#REF!</v>
          </cell>
          <cell r="AF61" t="e">
            <v>#REF!</v>
          </cell>
          <cell r="AG61" t="e">
            <v>#REF!</v>
          </cell>
          <cell r="AH61" t="e">
            <v>#REF!</v>
          </cell>
          <cell r="AI61" t="e">
            <v>#REF!</v>
          </cell>
          <cell r="AJ61" t="e">
            <v>#REF!</v>
          </cell>
          <cell r="AK61" t="e">
            <v>#REF!</v>
          </cell>
          <cell r="AL61" t="e">
            <v>#REF!</v>
          </cell>
          <cell r="AM61" t="e">
            <v>#REF!</v>
          </cell>
          <cell r="AN61" t="e">
            <v>#REF!</v>
          </cell>
          <cell r="AR61" t="e">
            <v>#REF!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CB61">
            <v>0</v>
          </cell>
          <cell r="CC61">
            <v>0</v>
          </cell>
          <cell r="CD61">
            <v>0</v>
          </cell>
          <cell r="CE61" t="str">
            <v>Client Function Exp</v>
          </cell>
          <cell r="CG61">
            <v>0</v>
          </cell>
          <cell r="CH61" t="str">
            <v>Client Function Exp</v>
          </cell>
          <cell r="CJ61">
            <v>0</v>
          </cell>
          <cell r="CL61" t="e">
            <v>#N/A</v>
          </cell>
          <cell r="CN61" t="e">
            <v>#N/A</v>
          </cell>
          <cell r="CO61" t="str">
            <v>PCAAA2324</v>
          </cell>
          <cell r="CS61">
            <v>0</v>
          </cell>
        </row>
        <row r="62">
          <cell r="A62" t="str">
            <v>PCAAA2324 Total</v>
          </cell>
          <cell r="B62" t="str">
            <v>PCAAA2324</v>
          </cell>
          <cell r="C62" t="str">
            <v xml:space="preserve"> Total</v>
          </cell>
          <cell r="D62" t="str">
            <v>PCAAA2324 Total</v>
          </cell>
          <cell r="E62" t="str">
            <v>PCAAA</v>
          </cell>
          <cell r="F62">
            <v>2324</v>
          </cell>
          <cell r="G62" t="str">
            <v>PCAAA2324</v>
          </cell>
          <cell r="H62" t="str">
            <v>DISPOSAL</v>
          </cell>
          <cell r="I62" t="str">
            <v>GENERAL</v>
          </cell>
          <cell r="J62" t="str">
            <v>GENERAL</v>
          </cell>
          <cell r="K62" t="str">
            <v>TUNNEL TOLLS                   .</v>
          </cell>
          <cell r="N62" t="e">
            <v>#REF!</v>
          </cell>
          <cell r="O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E62" t="e">
            <v>#REF!</v>
          </cell>
          <cell r="AF62" t="e">
            <v>#REF!</v>
          </cell>
          <cell r="AG62" t="e">
            <v>#REF!</v>
          </cell>
          <cell r="AH62" t="e">
            <v>#REF!</v>
          </cell>
          <cell r="AI62" t="e">
            <v>#REF!</v>
          </cell>
          <cell r="AJ62" t="e">
            <v>#REF!</v>
          </cell>
          <cell r="AK62" t="e">
            <v>#REF!</v>
          </cell>
          <cell r="AL62" t="e">
            <v>#REF!</v>
          </cell>
          <cell r="AM62" t="e">
            <v>#REF!</v>
          </cell>
          <cell r="AN62" t="e">
            <v>#REF!</v>
          </cell>
          <cell r="AR62" t="e">
            <v>#REF!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CA62">
            <v>1200</v>
          </cell>
          <cell r="CB62">
            <v>1000</v>
          </cell>
          <cell r="CC62">
            <v>1200</v>
          </cell>
          <cell r="CD62">
            <v>1200</v>
          </cell>
          <cell r="CE62" t="str">
            <v>Client Function Exp</v>
          </cell>
          <cell r="CG62">
            <v>1200</v>
          </cell>
          <cell r="CH62" t="str">
            <v>Client Function Exp</v>
          </cell>
          <cell r="CJ62">
            <v>1200</v>
          </cell>
          <cell r="CL62" t="e">
            <v>#N/A</v>
          </cell>
          <cell r="CN62" t="e">
            <v>#N/A</v>
          </cell>
          <cell r="CO62" t="str">
            <v>PCAAA2340</v>
          </cell>
          <cell r="CS62">
            <v>0</v>
          </cell>
        </row>
        <row r="63">
          <cell r="A63" t="str">
            <v>PCAAA2340 Total</v>
          </cell>
          <cell r="B63" t="str">
            <v>PCAAA2340</v>
          </cell>
          <cell r="C63" t="str">
            <v xml:space="preserve"> Total</v>
          </cell>
          <cell r="D63" t="str">
            <v>PCAAA2340 Total</v>
          </cell>
          <cell r="E63" t="str">
            <v>PCAAA</v>
          </cell>
          <cell r="F63">
            <v>2340</v>
          </cell>
          <cell r="G63" t="str">
            <v>PCAAA2340</v>
          </cell>
          <cell r="H63" t="str">
            <v>DISPOSAL</v>
          </cell>
          <cell r="I63" t="str">
            <v>GENERAL</v>
          </cell>
          <cell r="J63" t="str">
            <v>GENERAL</v>
          </cell>
          <cell r="K63" t="str">
            <v>ESSENTIAL-USER CAR PARK SUBSIDY.</v>
          </cell>
          <cell r="N63" t="e">
            <v>#REF!</v>
          </cell>
          <cell r="O63" t="e">
            <v>#REF!</v>
          </cell>
          <cell r="R63" t="e">
            <v>#REF!</v>
          </cell>
          <cell r="S63" t="e">
            <v>#REF!</v>
          </cell>
          <cell r="T63" t="e">
            <v>#REF!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  <cell r="AE63" t="e">
            <v>#REF!</v>
          </cell>
          <cell r="AF63" t="e">
            <v>#REF!</v>
          </cell>
          <cell r="AG63" t="e">
            <v>#REF!</v>
          </cell>
          <cell r="AH63" t="e">
            <v>#REF!</v>
          </cell>
          <cell r="AI63" t="e">
            <v>#REF!</v>
          </cell>
          <cell r="AJ63" t="e">
            <v>#REF!</v>
          </cell>
          <cell r="AK63" t="e">
            <v>#REF!</v>
          </cell>
          <cell r="AL63" t="e">
            <v>#REF!</v>
          </cell>
          <cell r="AM63" t="e">
            <v>#REF!</v>
          </cell>
          <cell r="AN63" t="e">
            <v>#REF!</v>
          </cell>
          <cell r="AR63" t="e">
            <v>#REF!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CA63">
            <v>24800</v>
          </cell>
          <cell r="CB63">
            <v>23300</v>
          </cell>
          <cell r="CC63">
            <v>24800</v>
          </cell>
          <cell r="CD63">
            <v>24800</v>
          </cell>
          <cell r="CE63" t="str">
            <v>Client Function Exp</v>
          </cell>
          <cell r="CG63">
            <v>24800</v>
          </cell>
          <cell r="CH63" t="str">
            <v>Client Function Exp</v>
          </cell>
          <cell r="CJ63">
            <v>24800</v>
          </cell>
          <cell r="CL63" t="e">
            <v>#N/A</v>
          </cell>
          <cell r="CN63" t="e">
            <v>#N/A</v>
          </cell>
          <cell r="CO63" t="str">
            <v>PCAAA2340</v>
          </cell>
          <cell r="CS63">
            <v>0</v>
          </cell>
        </row>
        <row r="64">
          <cell r="A64" t="str">
            <v>PCAAA2341 Total</v>
          </cell>
          <cell r="B64" t="str">
            <v>PCAAA2341</v>
          </cell>
          <cell r="C64" t="str">
            <v xml:space="preserve"> Total</v>
          </cell>
          <cell r="D64" t="str">
            <v>PCAAA2341 Total</v>
          </cell>
          <cell r="E64" t="str">
            <v>PCAAA</v>
          </cell>
          <cell r="F64">
            <v>2341</v>
          </cell>
          <cell r="G64" t="str">
            <v>PCAAA2341</v>
          </cell>
          <cell r="H64" t="str">
            <v>DISPOSAL</v>
          </cell>
          <cell r="I64" t="str">
            <v>GENERAL</v>
          </cell>
          <cell r="J64" t="str">
            <v>GENERAL</v>
          </cell>
          <cell r="K64" t="str">
            <v>CASUAL-USER CAR PARK SUBSIDY   .</v>
          </cell>
          <cell r="N64" t="e">
            <v>#REF!</v>
          </cell>
          <cell r="O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E64" t="e">
            <v>#REF!</v>
          </cell>
          <cell r="AF64" t="e">
            <v>#REF!</v>
          </cell>
          <cell r="AG64" t="e">
            <v>#REF!</v>
          </cell>
          <cell r="AH64" t="e">
            <v>#REF!</v>
          </cell>
          <cell r="AI64" t="e">
            <v>#REF!</v>
          </cell>
          <cell r="AJ64" t="e">
            <v>#REF!</v>
          </cell>
          <cell r="AK64" t="e">
            <v>#REF!</v>
          </cell>
          <cell r="AL64" t="e">
            <v>#REF!</v>
          </cell>
          <cell r="AM64" t="e">
            <v>#REF!</v>
          </cell>
          <cell r="AN64" t="e">
            <v>#REF!</v>
          </cell>
          <cell r="AR64" t="e">
            <v>#REF!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CA64">
            <v>500</v>
          </cell>
          <cell r="CB64">
            <v>500</v>
          </cell>
          <cell r="CC64">
            <v>500</v>
          </cell>
          <cell r="CD64">
            <v>500</v>
          </cell>
          <cell r="CE64" t="str">
            <v>Client Function Exp</v>
          </cell>
          <cell r="CG64">
            <v>500</v>
          </cell>
          <cell r="CH64" t="str">
            <v>Client Function Exp</v>
          </cell>
          <cell r="CJ64">
            <v>500</v>
          </cell>
          <cell r="CL64" t="e">
            <v>#N/A</v>
          </cell>
          <cell r="CN64" t="e">
            <v>#N/A</v>
          </cell>
          <cell r="CO64" t="str">
            <v>PCAAA2341</v>
          </cell>
          <cell r="CS64">
            <v>0</v>
          </cell>
        </row>
        <row r="65">
          <cell r="A65" t="str">
            <v>PCAAA2342 Total</v>
          </cell>
          <cell r="B65" t="str">
            <v>PCAAA2342</v>
          </cell>
          <cell r="C65" t="str">
            <v xml:space="preserve"> Total</v>
          </cell>
          <cell r="D65" t="str">
            <v>PCAAA2342 Total</v>
          </cell>
          <cell r="E65" t="str">
            <v>PCAAA</v>
          </cell>
          <cell r="F65">
            <v>2342</v>
          </cell>
          <cell r="G65" t="str">
            <v>PCAAA2342</v>
          </cell>
          <cell r="H65" t="str">
            <v>DISPOSAL</v>
          </cell>
          <cell r="I65" t="str">
            <v>GENERAL</v>
          </cell>
          <cell r="J65" t="str">
            <v>GENERAL</v>
          </cell>
          <cell r="K65" t="str">
            <v>OTHER CAR PARKING</v>
          </cell>
          <cell r="N65" t="e">
            <v>#REF!</v>
          </cell>
          <cell r="O65" t="e">
            <v>#REF!</v>
          </cell>
          <cell r="R65" t="e">
            <v>#REF!</v>
          </cell>
          <cell r="S65" t="e">
            <v>#REF!</v>
          </cell>
          <cell r="T65" t="e">
            <v>#REF!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R65" t="e">
            <v>#REF!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CB65">
            <v>0</v>
          </cell>
          <cell r="CC65">
            <v>0</v>
          </cell>
          <cell r="CD65">
            <v>0</v>
          </cell>
          <cell r="CE65" t="str">
            <v>Client Function Exp</v>
          </cell>
          <cell r="CG65">
            <v>0</v>
          </cell>
          <cell r="CH65" t="str">
            <v>Client Function Exp</v>
          </cell>
          <cell r="CJ65">
            <v>0</v>
          </cell>
          <cell r="CL65" t="e">
            <v>#N/A</v>
          </cell>
          <cell r="CN65" t="e">
            <v>#N/A</v>
          </cell>
          <cell r="CO65" t="str">
            <v>PCAAA2342</v>
          </cell>
          <cell r="CS65">
            <v>0</v>
          </cell>
        </row>
        <row r="66">
          <cell r="A66" t="str">
            <v>PCAAA3040 Total</v>
          </cell>
          <cell r="B66" t="str">
            <v>PCAAA3040</v>
          </cell>
          <cell r="C66" t="str">
            <v xml:space="preserve"> Total</v>
          </cell>
          <cell r="D66" t="str">
            <v>PCAAA3040 Total</v>
          </cell>
          <cell r="E66" t="str">
            <v>PCAAA</v>
          </cell>
          <cell r="F66">
            <v>3040</v>
          </cell>
          <cell r="G66" t="str">
            <v>PCAAA3040</v>
          </cell>
          <cell r="H66" t="str">
            <v>DISPOSAL</v>
          </cell>
          <cell r="I66" t="str">
            <v>GENERAL</v>
          </cell>
          <cell r="J66" t="str">
            <v>GENERAL</v>
          </cell>
          <cell r="K66" t="str">
            <v>PURCHASE OF OCCUPATIONAL EQUIP .</v>
          </cell>
          <cell r="N66" t="e">
            <v>#REF!</v>
          </cell>
          <cell r="O66" t="e">
            <v>#REF!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R66" t="e">
            <v>#REF!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CA66">
            <v>3800</v>
          </cell>
          <cell r="CB66">
            <v>4258</v>
          </cell>
          <cell r="CC66">
            <v>3800</v>
          </cell>
          <cell r="CD66">
            <v>3800</v>
          </cell>
          <cell r="CE66" t="str">
            <v>Client Function Exp</v>
          </cell>
          <cell r="CG66">
            <v>3800</v>
          </cell>
          <cell r="CH66" t="str">
            <v>Client Function Exp</v>
          </cell>
          <cell r="CJ66">
            <v>3800</v>
          </cell>
          <cell r="CL66" t="e">
            <v>#N/A</v>
          </cell>
          <cell r="CN66" t="e">
            <v>#N/A</v>
          </cell>
          <cell r="CO66" t="str">
            <v>PCAAA3040</v>
          </cell>
          <cell r="CS66">
            <v>0</v>
          </cell>
        </row>
        <row r="67">
          <cell r="A67" t="str">
            <v>PCAAA3056 Total</v>
          </cell>
          <cell r="B67" t="str">
            <v>PCAAA3056</v>
          </cell>
          <cell r="C67" t="str">
            <v xml:space="preserve"> Total</v>
          </cell>
          <cell r="D67" t="str">
            <v>PCAAA3056 Total</v>
          </cell>
          <cell r="E67" t="str">
            <v>PCAAA</v>
          </cell>
          <cell r="F67">
            <v>3056</v>
          </cell>
          <cell r="G67" t="str">
            <v>PCAAA3056</v>
          </cell>
          <cell r="H67" t="str">
            <v>DISPOSAL</v>
          </cell>
          <cell r="I67" t="str">
            <v>GENERAL</v>
          </cell>
          <cell r="J67" t="str">
            <v>GENERAL</v>
          </cell>
          <cell r="K67" t="str">
            <v>PURCHASE OF GENERAL EQUIPMENT  .</v>
          </cell>
          <cell r="N67" t="e">
            <v>#REF!</v>
          </cell>
          <cell r="O67" t="e">
            <v>#REF!</v>
          </cell>
          <cell r="R67" t="e">
            <v>#REF!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Z67" t="e">
            <v>#REF!</v>
          </cell>
          <cell r="AA67" t="e">
            <v>#REF!</v>
          </cell>
          <cell r="AB67" t="e">
            <v>#REF!</v>
          </cell>
          <cell r="AC67" t="e">
            <v>#REF!</v>
          </cell>
          <cell r="AE67" t="e">
            <v>#REF!</v>
          </cell>
          <cell r="AF67" t="e">
            <v>#REF!</v>
          </cell>
          <cell r="AG67" t="e">
            <v>#REF!</v>
          </cell>
          <cell r="AH67" t="e">
            <v>#REF!</v>
          </cell>
          <cell r="AI67" t="e">
            <v>#REF!</v>
          </cell>
          <cell r="AJ67" t="e">
            <v>#REF!</v>
          </cell>
          <cell r="AK67" t="e">
            <v>#REF!</v>
          </cell>
          <cell r="AL67" t="e">
            <v>#REF!</v>
          </cell>
          <cell r="AM67" t="e">
            <v>#REF!</v>
          </cell>
          <cell r="AN67" t="e">
            <v>#REF!</v>
          </cell>
          <cell r="AR67" t="e">
            <v>#REF!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6000</v>
          </cell>
          <cell r="CB67">
            <v>6000</v>
          </cell>
          <cell r="CC67">
            <v>6000</v>
          </cell>
          <cell r="CD67">
            <v>6000</v>
          </cell>
          <cell r="CE67" t="str">
            <v>Client Function Exp</v>
          </cell>
          <cell r="CG67">
            <v>6000</v>
          </cell>
          <cell r="CH67" t="str">
            <v>Client Function Exp</v>
          </cell>
          <cell r="CJ67">
            <v>6000</v>
          </cell>
          <cell r="CL67" t="e">
            <v>#N/A</v>
          </cell>
          <cell r="CN67" t="e">
            <v>#N/A</v>
          </cell>
          <cell r="CO67" t="str">
            <v>PCAAA3057</v>
          </cell>
          <cell r="CS67">
            <v>0</v>
          </cell>
        </row>
        <row r="68">
          <cell r="A68" t="str">
            <v>PCAAA3057 Total</v>
          </cell>
          <cell r="B68" t="str">
            <v>PCAAA3057</v>
          </cell>
          <cell r="C68" t="str">
            <v xml:space="preserve"> Total</v>
          </cell>
          <cell r="D68" t="str">
            <v>PCAAA3057 Total</v>
          </cell>
          <cell r="E68" t="str">
            <v>PCAAA</v>
          </cell>
          <cell r="F68">
            <v>3057</v>
          </cell>
          <cell r="G68" t="str">
            <v>PCAAA3057</v>
          </cell>
          <cell r="H68" t="str">
            <v>DISPOSAL</v>
          </cell>
          <cell r="I68" t="str">
            <v>GENERAL</v>
          </cell>
          <cell r="J68" t="str">
            <v>GENERAL</v>
          </cell>
          <cell r="K68" t="str">
            <v>REPAIR OF GENERAL EQUIPMENT   .</v>
          </cell>
          <cell r="N68" t="e">
            <v>#REF!</v>
          </cell>
          <cell r="O68" t="e">
            <v>#REF!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E68" t="e">
            <v>#REF!</v>
          </cell>
          <cell r="AF68" t="e">
            <v>#REF!</v>
          </cell>
          <cell r="AG68" t="e">
            <v>#REF!</v>
          </cell>
          <cell r="AH68" t="e">
            <v>#REF!</v>
          </cell>
          <cell r="AI68" t="e">
            <v>#REF!</v>
          </cell>
          <cell r="AJ68" t="e">
            <v>#REF!</v>
          </cell>
          <cell r="AK68" t="e">
            <v>#REF!</v>
          </cell>
          <cell r="AL68" t="e">
            <v>#REF!</v>
          </cell>
          <cell r="AM68" t="e">
            <v>#REF!</v>
          </cell>
          <cell r="AN68" t="e">
            <v>#REF!</v>
          </cell>
          <cell r="AR68" t="e">
            <v>#REF!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B68">
            <v>0</v>
          </cell>
          <cell r="CC68">
            <v>0</v>
          </cell>
          <cell r="CD68">
            <v>0</v>
          </cell>
          <cell r="CE68" t="str">
            <v>Client Function Exp</v>
          </cell>
          <cell r="CG68">
            <v>0</v>
          </cell>
          <cell r="CH68" t="str">
            <v>Client Function Exp</v>
          </cell>
          <cell r="CJ68">
            <v>0</v>
          </cell>
          <cell r="CL68" t="e">
            <v>#N/A</v>
          </cell>
          <cell r="CN68" t="e">
            <v>#N/A</v>
          </cell>
          <cell r="CO68" t="str">
            <v>PCAAA3058</v>
          </cell>
          <cell r="CS68">
            <v>0</v>
          </cell>
        </row>
        <row r="69">
          <cell r="A69" t="str">
            <v>PCAAA3058 Total</v>
          </cell>
          <cell r="B69" t="str">
            <v>PCAAA3058</v>
          </cell>
          <cell r="C69" t="str">
            <v xml:space="preserve"> Total</v>
          </cell>
          <cell r="D69" t="str">
            <v>PCAAA3058 Total</v>
          </cell>
          <cell r="E69" t="str">
            <v>PCAAA</v>
          </cell>
          <cell r="F69">
            <v>3058</v>
          </cell>
          <cell r="G69" t="str">
            <v>PCAAA3058</v>
          </cell>
          <cell r="H69" t="str">
            <v>DISPOSAL</v>
          </cell>
          <cell r="I69" t="str">
            <v>GENERAL</v>
          </cell>
          <cell r="J69" t="str">
            <v>GENERAL</v>
          </cell>
          <cell r="K69" t="str">
            <v>HIRE OF GENERAL EQUIPMENT      .</v>
          </cell>
          <cell r="N69" t="e">
            <v>#REF!</v>
          </cell>
          <cell r="O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  <cell r="AB69" t="e">
            <v>#REF!</v>
          </cell>
          <cell r="AC69" t="e">
            <v>#REF!</v>
          </cell>
          <cell r="AE69" t="e">
            <v>#REF!</v>
          </cell>
          <cell r="AF69" t="e">
            <v>#REF!</v>
          </cell>
          <cell r="AG69" t="e">
            <v>#REF!</v>
          </cell>
          <cell r="AH69" t="e">
            <v>#REF!</v>
          </cell>
          <cell r="AI69" t="e">
            <v>#REF!</v>
          </cell>
          <cell r="AJ69" t="e">
            <v>#REF!</v>
          </cell>
          <cell r="AK69" t="e">
            <v>#REF!</v>
          </cell>
          <cell r="AL69" t="e">
            <v>#REF!</v>
          </cell>
          <cell r="AM69" t="e">
            <v>#REF!</v>
          </cell>
          <cell r="AN69" t="e">
            <v>#REF!</v>
          </cell>
          <cell r="AR69" t="e">
            <v>#REF!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CB69">
            <v>0</v>
          </cell>
          <cell r="CC69">
            <v>0</v>
          </cell>
          <cell r="CD69">
            <v>0</v>
          </cell>
          <cell r="CE69" t="str">
            <v>Client Function Exp</v>
          </cell>
          <cell r="CG69">
            <v>0</v>
          </cell>
          <cell r="CH69" t="str">
            <v>Client Function Exp</v>
          </cell>
          <cell r="CJ69">
            <v>0</v>
          </cell>
          <cell r="CL69" t="e">
            <v>#N/A</v>
          </cell>
          <cell r="CN69" t="e">
            <v>#N/A</v>
          </cell>
          <cell r="CO69" t="str">
            <v>PCAAA3060</v>
          </cell>
          <cell r="CS69">
            <v>0</v>
          </cell>
        </row>
        <row r="70">
          <cell r="A70" t="str">
            <v>PCAAA3060 Total</v>
          </cell>
          <cell r="B70" t="str">
            <v>PCAAA3060</v>
          </cell>
          <cell r="C70" t="str">
            <v xml:space="preserve"> Total</v>
          </cell>
          <cell r="D70" t="str">
            <v>PCAAA3060 Total</v>
          </cell>
          <cell r="E70" t="str">
            <v>PCAAA</v>
          </cell>
          <cell r="F70">
            <v>3060</v>
          </cell>
          <cell r="G70" t="str">
            <v>PCAAA3060</v>
          </cell>
          <cell r="H70" t="str">
            <v>DISPOSAL</v>
          </cell>
          <cell r="I70" t="str">
            <v>GENERAL</v>
          </cell>
          <cell r="J70" t="str">
            <v>GENERAL</v>
          </cell>
          <cell r="K70" t="str">
            <v>PURCHASE OF FURNITURE          .</v>
          </cell>
          <cell r="N70" t="e">
            <v>#REF!</v>
          </cell>
          <cell r="O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E70" t="e">
            <v>#REF!</v>
          </cell>
          <cell r="AF70" t="e">
            <v>#REF!</v>
          </cell>
          <cell r="AG70" t="e">
            <v>#REF!</v>
          </cell>
          <cell r="AH70" t="e">
            <v>#REF!</v>
          </cell>
          <cell r="AI70" t="e">
            <v>#REF!</v>
          </cell>
          <cell r="AJ70" t="e">
            <v>#REF!</v>
          </cell>
          <cell r="AK70" t="e">
            <v>#REF!</v>
          </cell>
          <cell r="AL70" t="e">
            <v>#REF!</v>
          </cell>
          <cell r="AM70" t="e">
            <v>#REF!</v>
          </cell>
          <cell r="AN70" t="e">
            <v>#REF!</v>
          </cell>
          <cell r="AR70" t="e">
            <v>#REF!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2350</v>
          </cell>
          <cell r="CB70">
            <v>2310</v>
          </cell>
          <cell r="CC70">
            <v>2350</v>
          </cell>
          <cell r="CD70">
            <v>2350</v>
          </cell>
          <cell r="CE70" t="str">
            <v>Client Function Exp</v>
          </cell>
          <cell r="CG70">
            <v>2350</v>
          </cell>
          <cell r="CH70" t="str">
            <v>Client Function Exp</v>
          </cell>
          <cell r="CJ70">
            <v>2350</v>
          </cell>
          <cell r="CL70" t="e">
            <v>#N/A</v>
          </cell>
          <cell r="CN70" t="e">
            <v>#N/A</v>
          </cell>
          <cell r="CO70" t="str">
            <v>PCAAA3070</v>
          </cell>
          <cell r="CS70">
            <v>0</v>
          </cell>
        </row>
        <row r="71">
          <cell r="A71" t="str">
            <v>PCAAA3070 Total</v>
          </cell>
          <cell r="B71" t="str">
            <v>PCAAA3070</v>
          </cell>
          <cell r="C71" t="str">
            <v xml:space="preserve"> Total</v>
          </cell>
          <cell r="D71" t="str">
            <v>PCAAA3070 Total</v>
          </cell>
          <cell r="E71" t="str">
            <v>PCAAA</v>
          </cell>
          <cell r="F71">
            <v>3070</v>
          </cell>
          <cell r="G71" t="str">
            <v>PCAAA3070</v>
          </cell>
          <cell r="H71" t="str">
            <v>DISPOSAL</v>
          </cell>
          <cell r="I71" t="str">
            <v>GENERAL</v>
          </cell>
          <cell r="J71" t="str">
            <v>GENERAL</v>
          </cell>
          <cell r="K71" t="str">
            <v>BOOKS                          .</v>
          </cell>
          <cell r="N71" t="e">
            <v>#REF!</v>
          </cell>
          <cell r="O71" t="e">
            <v>#REF!</v>
          </cell>
          <cell r="R71" t="e">
            <v>#REF!</v>
          </cell>
          <cell r="S71" t="e">
            <v>#REF!</v>
          </cell>
          <cell r="T71" t="e">
            <v>#REF!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R71" t="e">
            <v>#REF!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CA71">
            <v>5000</v>
          </cell>
          <cell r="CB71">
            <v>5000</v>
          </cell>
          <cell r="CC71">
            <v>5000</v>
          </cell>
          <cell r="CD71">
            <v>5000</v>
          </cell>
          <cell r="CE71" t="str">
            <v>Client Function Exp</v>
          </cell>
          <cell r="CG71">
            <v>5000</v>
          </cell>
          <cell r="CH71" t="str">
            <v>Client Function Exp</v>
          </cell>
          <cell r="CJ71">
            <v>5000</v>
          </cell>
          <cell r="CL71" t="e">
            <v>#N/A</v>
          </cell>
          <cell r="CN71" t="e">
            <v>#N/A</v>
          </cell>
          <cell r="CO71" t="str">
            <v>PCAAA3071</v>
          </cell>
          <cell r="CS71">
            <v>0</v>
          </cell>
        </row>
        <row r="72">
          <cell r="A72" t="str">
            <v>PCAAA3071 Total</v>
          </cell>
          <cell r="B72" t="str">
            <v>PCAAA3071</v>
          </cell>
          <cell r="C72" t="str">
            <v xml:space="preserve"> Total</v>
          </cell>
          <cell r="D72" t="str">
            <v>PCAAA3071 Total</v>
          </cell>
          <cell r="E72" t="str">
            <v>PCAAA</v>
          </cell>
          <cell r="F72">
            <v>3071</v>
          </cell>
          <cell r="G72" t="str">
            <v>PCAAA3071</v>
          </cell>
          <cell r="H72" t="str">
            <v>DISPOSAL</v>
          </cell>
          <cell r="I72" t="str">
            <v>GENERAL</v>
          </cell>
          <cell r="J72" t="str">
            <v>GENERAL</v>
          </cell>
          <cell r="K72" t="str">
            <v>JOURNALS                       .</v>
          </cell>
          <cell r="N72" t="e">
            <v>#REF!</v>
          </cell>
          <cell r="O72" t="e">
            <v>#REF!</v>
          </cell>
          <cell r="R72" t="e">
            <v>#REF!</v>
          </cell>
          <cell r="S72" t="e">
            <v>#REF!</v>
          </cell>
          <cell r="T72" t="e">
            <v>#REF!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 t="e">
            <v>#REF!</v>
          </cell>
          <cell r="AA72" t="e">
            <v>#REF!</v>
          </cell>
          <cell r="AB72" t="e">
            <v>#REF!</v>
          </cell>
          <cell r="AC72" t="e">
            <v>#REF!</v>
          </cell>
          <cell r="AE72" t="e">
            <v>#REF!</v>
          </cell>
          <cell r="AF72" t="e">
            <v>#REF!</v>
          </cell>
          <cell r="AG72" t="e">
            <v>#REF!</v>
          </cell>
          <cell r="AH72" t="e">
            <v>#REF!</v>
          </cell>
          <cell r="AI72" t="e">
            <v>#REF!</v>
          </cell>
          <cell r="AJ72" t="e">
            <v>#REF!</v>
          </cell>
          <cell r="AK72" t="e">
            <v>#REF!</v>
          </cell>
          <cell r="AL72" t="e">
            <v>#REF!</v>
          </cell>
          <cell r="AM72" t="e">
            <v>#REF!</v>
          </cell>
          <cell r="AN72" t="e">
            <v>#REF!</v>
          </cell>
          <cell r="AR72" t="e">
            <v>#REF!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CB72">
            <v>0</v>
          </cell>
          <cell r="CC72">
            <v>0</v>
          </cell>
          <cell r="CD72">
            <v>0</v>
          </cell>
          <cell r="CE72" t="str">
            <v>Client Function Exp</v>
          </cell>
          <cell r="CG72">
            <v>0</v>
          </cell>
          <cell r="CH72" t="str">
            <v>Client Function Exp</v>
          </cell>
          <cell r="CJ72">
            <v>0</v>
          </cell>
          <cell r="CL72" t="e">
            <v>#N/A</v>
          </cell>
          <cell r="CN72" t="e">
            <v>#N/A</v>
          </cell>
          <cell r="CO72" t="str">
            <v>PCAAA3091</v>
          </cell>
          <cell r="CS72">
            <v>0</v>
          </cell>
        </row>
        <row r="73">
          <cell r="A73" t="str">
            <v>PCAAA3091 Total</v>
          </cell>
          <cell r="B73" t="str">
            <v>PCAAA3091</v>
          </cell>
          <cell r="C73" t="str">
            <v xml:space="preserve"> Total</v>
          </cell>
          <cell r="D73" t="str">
            <v>PCAAA3091 Total</v>
          </cell>
          <cell r="E73" t="str">
            <v>PCAAA</v>
          </cell>
          <cell r="F73">
            <v>3091</v>
          </cell>
          <cell r="G73" t="str">
            <v>PCAAA3091</v>
          </cell>
          <cell r="H73" t="str">
            <v>DISPOSAL</v>
          </cell>
          <cell r="I73" t="str">
            <v>GENERAL</v>
          </cell>
          <cell r="J73" t="str">
            <v>GENERAL</v>
          </cell>
          <cell r="K73" t="str">
            <v>MEDICAL SUPPLIES</v>
          </cell>
          <cell r="N73" t="e">
            <v>#REF!</v>
          </cell>
          <cell r="O73" t="e">
            <v>#REF!</v>
          </cell>
          <cell r="R73" t="e">
            <v>#REF!</v>
          </cell>
          <cell r="S73" t="e">
            <v>#REF!</v>
          </cell>
          <cell r="T73" t="e">
            <v>#REF!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  <cell r="AE73" t="e">
            <v>#REF!</v>
          </cell>
          <cell r="AF73" t="e">
            <v>#REF!</v>
          </cell>
          <cell r="AG73" t="e">
            <v>#REF!</v>
          </cell>
          <cell r="AH73" t="e">
            <v>#REF!</v>
          </cell>
          <cell r="AI73" t="e">
            <v>#REF!</v>
          </cell>
          <cell r="AJ73" t="e">
            <v>#REF!</v>
          </cell>
          <cell r="AK73" t="e">
            <v>#REF!</v>
          </cell>
          <cell r="AL73" t="e">
            <v>#REF!</v>
          </cell>
          <cell r="AM73" t="e">
            <v>#REF!</v>
          </cell>
          <cell r="AN73" t="e">
            <v>#REF!</v>
          </cell>
          <cell r="AR73" t="e">
            <v>#REF!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CB73">
            <v>0</v>
          </cell>
          <cell r="CC73">
            <v>0</v>
          </cell>
          <cell r="CD73">
            <v>0</v>
          </cell>
          <cell r="CE73" t="str">
            <v>Client Function Exp</v>
          </cell>
          <cell r="CG73">
            <v>0</v>
          </cell>
          <cell r="CH73" t="str">
            <v>Client Function Exp</v>
          </cell>
          <cell r="CJ73">
            <v>0</v>
          </cell>
          <cell r="CL73" t="e">
            <v>#N/A</v>
          </cell>
          <cell r="CN73" t="e">
            <v>#N/A</v>
          </cell>
          <cell r="CO73" t="str">
            <v>PCAAA3106</v>
          </cell>
          <cell r="CS73">
            <v>0</v>
          </cell>
        </row>
        <row r="74">
          <cell r="A74" t="str">
            <v>PCAAA3106 Total</v>
          </cell>
          <cell r="B74" t="str">
            <v>PCAAA3106</v>
          </cell>
          <cell r="C74" t="str">
            <v xml:space="preserve"> Total</v>
          </cell>
          <cell r="D74" t="str">
            <v>PCAAA3106 Total</v>
          </cell>
          <cell r="E74" t="str">
            <v>PCAAA</v>
          </cell>
          <cell r="F74">
            <v>3106</v>
          </cell>
          <cell r="G74" t="str">
            <v>PCAAA3106</v>
          </cell>
          <cell r="H74" t="str">
            <v>DISPOSAL</v>
          </cell>
          <cell r="I74" t="str">
            <v>GENERAL</v>
          </cell>
          <cell r="J74" t="str">
            <v>GENERAL</v>
          </cell>
          <cell r="K74" t="str">
            <v>OTHER CATERING PROVISIONS      .</v>
          </cell>
          <cell r="N74" t="e">
            <v>#REF!</v>
          </cell>
          <cell r="O74" t="e">
            <v>#REF!</v>
          </cell>
          <cell r="R74" t="e">
            <v>#REF!</v>
          </cell>
          <cell r="S74" t="e">
            <v>#REF!</v>
          </cell>
          <cell r="T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  <cell r="AE74" t="e">
            <v>#REF!</v>
          </cell>
          <cell r="AF74" t="e">
            <v>#REF!</v>
          </cell>
          <cell r="AG74" t="e">
            <v>#REF!</v>
          </cell>
          <cell r="AH74" t="e">
            <v>#REF!</v>
          </cell>
          <cell r="AI74" t="e">
            <v>#REF!</v>
          </cell>
          <cell r="AJ74" t="e">
            <v>#REF!</v>
          </cell>
          <cell r="AK74" t="e">
            <v>#REF!</v>
          </cell>
          <cell r="AL74" t="e">
            <v>#REF!</v>
          </cell>
          <cell r="AM74" t="e">
            <v>#REF!</v>
          </cell>
          <cell r="AN74" t="e">
            <v>#REF!</v>
          </cell>
          <cell r="AR74" t="e">
            <v>#REF!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CA74">
            <v>3000</v>
          </cell>
          <cell r="CB74">
            <v>3000</v>
          </cell>
          <cell r="CC74">
            <v>3000</v>
          </cell>
          <cell r="CD74">
            <v>3000</v>
          </cell>
          <cell r="CE74" t="str">
            <v>Client Function Exp</v>
          </cell>
          <cell r="CG74">
            <v>3000</v>
          </cell>
          <cell r="CH74" t="str">
            <v>Client Function Exp</v>
          </cell>
          <cell r="CJ74">
            <v>3000</v>
          </cell>
          <cell r="CL74" t="e">
            <v>#N/A</v>
          </cell>
          <cell r="CN74" t="e">
            <v>#N/A</v>
          </cell>
          <cell r="CO74" t="str">
            <v>PCAAA3106</v>
          </cell>
          <cell r="CS74">
            <v>0</v>
          </cell>
        </row>
        <row r="75">
          <cell r="A75" t="str">
            <v>PCAAA3220 Total</v>
          </cell>
          <cell r="B75" t="str">
            <v>PCAAA3220</v>
          </cell>
          <cell r="C75" t="str">
            <v xml:space="preserve"> Total</v>
          </cell>
          <cell r="D75" t="str">
            <v>PCAAA3220 Total</v>
          </cell>
          <cell r="E75" t="str">
            <v>PCAAA</v>
          </cell>
          <cell r="F75">
            <v>3220</v>
          </cell>
          <cell r="G75" t="str">
            <v>PCAAA3220</v>
          </cell>
          <cell r="H75" t="str">
            <v>DISPOSAL</v>
          </cell>
          <cell r="I75" t="str">
            <v>GENERAL</v>
          </cell>
          <cell r="J75" t="str">
            <v>GENERAL</v>
          </cell>
          <cell r="K75" t="str">
            <v>PURCHASE OF SAFETY CLOTHING    .</v>
          </cell>
          <cell r="N75" t="e">
            <v>#REF!</v>
          </cell>
          <cell r="O75" t="e">
            <v>#REF!</v>
          </cell>
          <cell r="R75" t="e">
            <v>#REF!</v>
          </cell>
          <cell r="S75" t="e">
            <v>#REF!</v>
          </cell>
          <cell r="T75" t="e">
            <v>#REF!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  <cell r="AE75" t="e">
            <v>#REF!</v>
          </cell>
          <cell r="AF75" t="e">
            <v>#REF!</v>
          </cell>
          <cell r="AG75" t="e">
            <v>#REF!</v>
          </cell>
          <cell r="AH75" t="e">
            <v>#REF!</v>
          </cell>
          <cell r="AI75" t="e">
            <v>#REF!</v>
          </cell>
          <cell r="AJ75" t="e">
            <v>#REF!</v>
          </cell>
          <cell r="AK75" t="e">
            <v>#REF!</v>
          </cell>
          <cell r="AL75" t="e">
            <v>#REF!</v>
          </cell>
          <cell r="AM75" t="e">
            <v>#REF!</v>
          </cell>
          <cell r="AN75" t="e">
            <v>#REF!</v>
          </cell>
          <cell r="AR75" t="e">
            <v>#REF!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CA75">
            <v>2500</v>
          </cell>
          <cell r="CB75">
            <v>2500</v>
          </cell>
          <cell r="CC75">
            <v>2500</v>
          </cell>
          <cell r="CD75">
            <v>2500</v>
          </cell>
          <cell r="CE75" t="str">
            <v>Client Function Exp</v>
          </cell>
          <cell r="CG75">
            <v>2500</v>
          </cell>
          <cell r="CH75" t="str">
            <v>Client Function Exp</v>
          </cell>
          <cell r="CJ75">
            <v>2500</v>
          </cell>
          <cell r="CL75" t="e">
            <v>#N/A</v>
          </cell>
          <cell r="CN75" t="e">
            <v>#N/A</v>
          </cell>
          <cell r="CO75" t="str">
            <v>PCAAA3301</v>
          </cell>
          <cell r="CS75">
            <v>0</v>
          </cell>
        </row>
        <row r="76">
          <cell r="A76" t="str">
            <v>PCAAA3301 Total</v>
          </cell>
          <cell r="B76" t="str">
            <v>PCAAA3301</v>
          </cell>
          <cell r="C76" t="str">
            <v xml:space="preserve"> Total</v>
          </cell>
          <cell r="D76" t="str">
            <v>PCAAA3301 Total</v>
          </cell>
          <cell r="E76" t="str">
            <v>PCAAA</v>
          </cell>
          <cell r="F76">
            <v>3301</v>
          </cell>
          <cell r="G76" t="str">
            <v>PCAAA3301</v>
          </cell>
          <cell r="H76" t="str">
            <v>DISPOSAL</v>
          </cell>
          <cell r="I76" t="str">
            <v>GENERAL</v>
          </cell>
          <cell r="J76" t="str">
            <v>GENERAL</v>
          </cell>
          <cell r="K76" t="str">
            <v>REPR/MNTCE OF OFFICE MACHINERY .</v>
          </cell>
          <cell r="N76" t="e">
            <v>#REF!</v>
          </cell>
          <cell r="O76" t="e">
            <v>#REF!</v>
          </cell>
          <cell r="R76" t="e">
            <v>#REF!</v>
          </cell>
          <cell r="S76" t="e">
            <v>#REF!</v>
          </cell>
          <cell r="T76" t="e">
            <v>#REF!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#REF!</v>
          </cell>
          <cell r="Z76" t="e">
            <v>#REF!</v>
          </cell>
          <cell r="AA76" t="e">
            <v>#REF!</v>
          </cell>
          <cell r="AB76" t="e">
            <v>#REF!</v>
          </cell>
          <cell r="AC76" t="e">
            <v>#REF!</v>
          </cell>
          <cell r="AE76" t="e">
            <v>#REF!</v>
          </cell>
          <cell r="AF76" t="e">
            <v>#REF!</v>
          </cell>
          <cell r="AG76" t="e">
            <v>#REF!</v>
          </cell>
          <cell r="AH76" t="e">
            <v>#REF!</v>
          </cell>
          <cell r="AI76" t="e">
            <v>#REF!</v>
          </cell>
          <cell r="AJ76" t="e">
            <v>#REF!</v>
          </cell>
          <cell r="AK76" t="e">
            <v>#REF!</v>
          </cell>
          <cell r="AL76" t="e">
            <v>#REF!</v>
          </cell>
          <cell r="AM76" t="e">
            <v>#REF!</v>
          </cell>
          <cell r="AN76" t="e">
            <v>#REF!</v>
          </cell>
          <cell r="AR76" t="e">
            <v>#REF!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CB76">
            <v>0</v>
          </cell>
          <cell r="CC76">
            <v>0</v>
          </cell>
          <cell r="CD76">
            <v>0</v>
          </cell>
          <cell r="CE76" t="str">
            <v>Client Function Exp</v>
          </cell>
          <cell r="CG76">
            <v>0</v>
          </cell>
          <cell r="CH76" t="str">
            <v>Client Function Exp</v>
          </cell>
          <cell r="CJ76">
            <v>0</v>
          </cell>
          <cell r="CL76" t="e">
            <v>#N/A</v>
          </cell>
          <cell r="CN76" t="e">
            <v>#N/A</v>
          </cell>
          <cell r="CO76" t="str">
            <v>PCAAA3301</v>
          </cell>
          <cell r="CS76">
            <v>0</v>
          </cell>
        </row>
        <row r="77">
          <cell r="A77" t="str">
            <v>PCAAA3302 Total</v>
          </cell>
          <cell r="B77" t="str">
            <v>PCAAA3302</v>
          </cell>
          <cell r="C77" t="str">
            <v xml:space="preserve"> Total</v>
          </cell>
          <cell r="D77" t="str">
            <v>PCAAA3302 Total</v>
          </cell>
          <cell r="E77" t="str">
            <v>PCAAA</v>
          </cell>
          <cell r="F77">
            <v>3302</v>
          </cell>
          <cell r="G77" t="str">
            <v>PCAAA3302</v>
          </cell>
          <cell r="H77" t="str">
            <v>DISPOSAL</v>
          </cell>
          <cell r="I77" t="str">
            <v>GENERAL</v>
          </cell>
          <cell r="J77" t="str">
            <v>GENERAL</v>
          </cell>
          <cell r="K77" t="str">
            <v>HIRE OF OFFICE MACHINERY       .</v>
          </cell>
          <cell r="N77" t="e">
            <v>#REF!</v>
          </cell>
          <cell r="O77" t="e">
            <v>#REF!</v>
          </cell>
          <cell r="R77" t="e">
            <v>#REF!</v>
          </cell>
          <cell r="S77" t="e">
            <v>#REF!</v>
          </cell>
          <cell r="T77" t="e">
            <v>#REF!</v>
          </cell>
          <cell r="U77" t="e">
            <v>#REF!</v>
          </cell>
          <cell r="V77" t="e">
            <v>#REF!</v>
          </cell>
          <cell r="W77" t="e">
            <v>#REF!</v>
          </cell>
          <cell r="X77" t="e">
            <v>#REF!</v>
          </cell>
          <cell r="Y77" t="e">
            <v>#REF!</v>
          </cell>
          <cell r="Z77" t="e">
            <v>#REF!</v>
          </cell>
          <cell r="AA77" t="e">
            <v>#REF!</v>
          </cell>
          <cell r="AB77" t="e">
            <v>#REF!</v>
          </cell>
          <cell r="AC77" t="e">
            <v>#REF!</v>
          </cell>
          <cell r="AE77" t="e">
            <v>#REF!</v>
          </cell>
          <cell r="AF77" t="e">
            <v>#REF!</v>
          </cell>
          <cell r="AG77" t="e">
            <v>#REF!</v>
          </cell>
          <cell r="AH77" t="e">
            <v>#REF!</v>
          </cell>
          <cell r="AI77" t="e">
            <v>#REF!</v>
          </cell>
          <cell r="AJ77" t="e">
            <v>#REF!</v>
          </cell>
          <cell r="AK77" t="e">
            <v>#REF!</v>
          </cell>
          <cell r="AL77" t="e">
            <v>#REF!</v>
          </cell>
          <cell r="AM77" t="e">
            <v>#REF!</v>
          </cell>
          <cell r="AN77" t="e">
            <v>#REF!</v>
          </cell>
          <cell r="AR77" t="e">
            <v>#REF!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CA77">
            <v>5800</v>
          </cell>
          <cell r="CB77">
            <v>5800</v>
          </cell>
          <cell r="CC77">
            <v>5800</v>
          </cell>
          <cell r="CD77">
            <v>5800</v>
          </cell>
          <cell r="CE77" t="str">
            <v>Client Function Exp</v>
          </cell>
          <cell r="CG77">
            <v>5800</v>
          </cell>
          <cell r="CH77" t="str">
            <v>Client Function Exp</v>
          </cell>
          <cell r="CJ77">
            <v>5800</v>
          </cell>
          <cell r="CL77" t="e">
            <v>#N/A</v>
          </cell>
          <cell r="CN77" t="e">
            <v>#N/A</v>
          </cell>
          <cell r="CO77" t="str">
            <v>PCAAA3302</v>
          </cell>
          <cell r="CS77">
            <v>0</v>
          </cell>
        </row>
        <row r="78">
          <cell r="A78" t="str">
            <v>PCAAA3310 Total</v>
          </cell>
          <cell r="B78" t="str">
            <v>PCAAA3310</v>
          </cell>
          <cell r="C78" t="str">
            <v xml:space="preserve"> Total</v>
          </cell>
          <cell r="D78" t="str">
            <v>PCAAA3310 Total</v>
          </cell>
          <cell r="E78" t="str">
            <v>PCAAA</v>
          </cell>
          <cell r="F78">
            <v>3310</v>
          </cell>
          <cell r="G78" t="str">
            <v>PCAAA3310</v>
          </cell>
          <cell r="H78" t="str">
            <v>DISPOSAL</v>
          </cell>
          <cell r="I78" t="str">
            <v>GENERAL</v>
          </cell>
          <cell r="J78" t="str">
            <v>GENERAL</v>
          </cell>
          <cell r="K78" t="str">
            <v>INTERNAL PRINTING              .</v>
          </cell>
          <cell r="N78" t="e">
            <v>#REF!</v>
          </cell>
          <cell r="O78" t="e">
            <v>#REF!</v>
          </cell>
          <cell r="R78" t="e">
            <v>#REF!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R78" t="e">
            <v>#REF!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CA78">
            <v>1400</v>
          </cell>
          <cell r="CB78">
            <v>1400</v>
          </cell>
          <cell r="CC78">
            <v>1400</v>
          </cell>
          <cell r="CD78">
            <v>1400</v>
          </cell>
          <cell r="CE78" t="e">
            <v>#N/A</v>
          </cell>
          <cell r="CG78">
            <v>1400</v>
          </cell>
          <cell r="CH78" t="str">
            <v>Client Function Exp</v>
          </cell>
          <cell r="CJ78">
            <v>1400</v>
          </cell>
          <cell r="CL78" t="e">
            <v>#N/A</v>
          </cell>
          <cell r="CN78" t="e">
            <v>#N/A</v>
          </cell>
          <cell r="CO78" t="str">
            <v>PCAAA3311</v>
          </cell>
          <cell r="CS78">
            <v>0</v>
          </cell>
        </row>
        <row r="79">
          <cell r="A79" t="str">
            <v>PCAAA3311 Total</v>
          </cell>
          <cell r="B79" t="str">
            <v>PCAAA3311</v>
          </cell>
          <cell r="C79" t="str">
            <v xml:space="preserve"> Total</v>
          </cell>
          <cell r="D79" t="str">
            <v>PCAAA3311 Total</v>
          </cell>
          <cell r="E79" t="str">
            <v>PCAAA</v>
          </cell>
          <cell r="F79">
            <v>3311</v>
          </cell>
          <cell r="G79" t="str">
            <v>PCAAA3311</v>
          </cell>
          <cell r="H79" t="str">
            <v>DISPOSAL</v>
          </cell>
          <cell r="I79" t="str">
            <v>GENERAL</v>
          </cell>
          <cell r="J79" t="str">
            <v>GENERAL</v>
          </cell>
          <cell r="K79" t="str">
            <v>EXTERNAL PRINTING              .</v>
          </cell>
          <cell r="N79" t="e">
            <v>#REF!</v>
          </cell>
          <cell r="O79" t="e">
            <v>#REF!</v>
          </cell>
          <cell r="R79" t="e">
            <v>#REF!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#REF!</v>
          </cell>
          <cell r="Z79" t="e">
            <v>#REF!</v>
          </cell>
          <cell r="AA79" t="e">
            <v>#REF!</v>
          </cell>
          <cell r="AB79" t="e">
            <v>#REF!</v>
          </cell>
          <cell r="AC79" t="e">
            <v>#REF!</v>
          </cell>
          <cell r="AE79" t="e">
            <v>#REF!</v>
          </cell>
          <cell r="AF79" t="e">
            <v>#REF!</v>
          </cell>
          <cell r="AG79" t="e">
            <v>#REF!</v>
          </cell>
          <cell r="AH79" t="e">
            <v>#REF!</v>
          </cell>
          <cell r="AI79" t="e">
            <v>#REF!</v>
          </cell>
          <cell r="AJ79" t="e">
            <v>#REF!</v>
          </cell>
          <cell r="AK79" t="e">
            <v>#REF!</v>
          </cell>
          <cell r="AL79" t="e">
            <v>#REF!</v>
          </cell>
          <cell r="AM79" t="e">
            <v>#REF!</v>
          </cell>
          <cell r="AN79" t="e">
            <v>#REF!</v>
          </cell>
          <cell r="AR79" t="e">
            <v>#REF!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B79">
            <v>0</v>
          </cell>
          <cell r="CC79">
            <v>0</v>
          </cell>
          <cell r="CD79">
            <v>0</v>
          </cell>
          <cell r="CE79" t="str">
            <v>Client Function Exp</v>
          </cell>
          <cell r="CG79">
            <v>0</v>
          </cell>
          <cell r="CH79" t="str">
            <v>Client Function Exp</v>
          </cell>
          <cell r="CJ79">
            <v>0</v>
          </cell>
          <cell r="CL79" t="e">
            <v>#N/A</v>
          </cell>
          <cell r="CN79" t="e">
            <v>#N/A</v>
          </cell>
          <cell r="CO79" t="str">
            <v>PCAAA3311</v>
          </cell>
          <cell r="CS79">
            <v>0</v>
          </cell>
        </row>
        <row r="80">
          <cell r="A80" t="str">
            <v>PCAAA3320 Total</v>
          </cell>
          <cell r="B80" t="str">
            <v>PCAAA3320</v>
          </cell>
          <cell r="C80" t="str">
            <v xml:space="preserve"> Total</v>
          </cell>
          <cell r="D80" t="str">
            <v>PCAAA3320 Total</v>
          </cell>
          <cell r="E80" t="str">
            <v>PCAAA</v>
          </cell>
          <cell r="F80">
            <v>3320</v>
          </cell>
          <cell r="G80" t="str">
            <v>PCAAA3320</v>
          </cell>
          <cell r="H80" t="str">
            <v>DISPOSAL</v>
          </cell>
          <cell r="I80" t="str">
            <v>GENERAL</v>
          </cell>
          <cell r="J80" t="str">
            <v>GENERAL</v>
          </cell>
          <cell r="K80" t="str">
            <v>GENERAL STATIONERY             .</v>
          </cell>
          <cell r="N80" t="e">
            <v>#REF!</v>
          </cell>
          <cell r="O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  <cell r="AE80" t="e">
            <v>#REF!</v>
          </cell>
          <cell r="AF80" t="e">
            <v>#REF!</v>
          </cell>
          <cell r="AG80" t="e">
            <v>#REF!</v>
          </cell>
          <cell r="AH80" t="e">
            <v>#REF!</v>
          </cell>
          <cell r="AI80" t="e">
            <v>#REF!</v>
          </cell>
          <cell r="AJ80" t="e">
            <v>#REF!</v>
          </cell>
          <cell r="AK80" t="e">
            <v>#REF!</v>
          </cell>
          <cell r="AL80" t="e">
            <v>#REF!</v>
          </cell>
          <cell r="AM80" t="e">
            <v>#REF!</v>
          </cell>
          <cell r="AN80" t="e">
            <v>#REF!</v>
          </cell>
          <cell r="AR80" t="e">
            <v>#REF!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CA80">
            <v>9000</v>
          </cell>
          <cell r="CB80">
            <v>9000</v>
          </cell>
          <cell r="CC80">
            <v>9000</v>
          </cell>
          <cell r="CD80">
            <v>9000</v>
          </cell>
          <cell r="CE80" t="str">
            <v>Client Function Exp</v>
          </cell>
          <cell r="CG80">
            <v>9000</v>
          </cell>
          <cell r="CH80" t="str">
            <v>Client Function Exp</v>
          </cell>
          <cell r="CJ80">
            <v>9000</v>
          </cell>
          <cell r="CL80" t="e">
            <v>#N/A</v>
          </cell>
          <cell r="CN80" t="e">
            <v>#N/A</v>
          </cell>
          <cell r="CO80" t="str">
            <v>PCAAA3320</v>
          </cell>
          <cell r="CS80">
            <v>0</v>
          </cell>
        </row>
        <row r="81">
          <cell r="A81" t="str">
            <v>PCAAA3321 Total</v>
          </cell>
          <cell r="B81" t="str">
            <v>PCAAA3321</v>
          </cell>
          <cell r="C81" t="str">
            <v xml:space="preserve"> Total</v>
          </cell>
          <cell r="D81" t="str">
            <v>PCAAA3321 Total</v>
          </cell>
          <cell r="E81" t="str">
            <v>PCAAA</v>
          </cell>
          <cell r="F81">
            <v>3321</v>
          </cell>
          <cell r="G81" t="str">
            <v>PCAAA3321</v>
          </cell>
          <cell r="H81" t="str">
            <v>DISPOSAL</v>
          </cell>
          <cell r="I81" t="str">
            <v>GENERAL</v>
          </cell>
          <cell r="J81" t="str">
            <v>GENERAL</v>
          </cell>
          <cell r="K81" t="str">
            <v>GRAPHIC SUPPLIES               .</v>
          </cell>
          <cell r="N81" t="e">
            <v>#REF!</v>
          </cell>
          <cell r="O81" t="e">
            <v>#REF!</v>
          </cell>
          <cell r="R81" t="e">
            <v>#REF!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  <cell r="AE81" t="e">
            <v>#REF!</v>
          </cell>
          <cell r="AF81" t="e">
            <v>#REF!</v>
          </cell>
          <cell r="AG81" t="e">
            <v>#REF!</v>
          </cell>
          <cell r="AH81" t="e">
            <v>#REF!</v>
          </cell>
          <cell r="AI81" t="e">
            <v>#REF!</v>
          </cell>
          <cell r="AJ81" t="e">
            <v>#REF!</v>
          </cell>
          <cell r="AK81" t="e">
            <v>#REF!</v>
          </cell>
          <cell r="AL81" t="e">
            <v>#REF!</v>
          </cell>
          <cell r="AM81" t="e">
            <v>#REF!</v>
          </cell>
          <cell r="AN81" t="e">
            <v>#REF!</v>
          </cell>
          <cell r="AR81" t="e">
            <v>#REF!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B81">
            <v>0</v>
          </cell>
          <cell r="CC81">
            <v>0</v>
          </cell>
          <cell r="CD81">
            <v>0</v>
          </cell>
          <cell r="CE81" t="e">
            <v>#N/A</v>
          </cell>
          <cell r="CG81">
            <v>0</v>
          </cell>
          <cell r="CH81" t="str">
            <v>Client Function Exp</v>
          </cell>
          <cell r="CJ81">
            <v>0</v>
          </cell>
          <cell r="CL81" t="e">
            <v>#N/A</v>
          </cell>
          <cell r="CN81" t="e">
            <v>#N/A</v>
          </cell>
          <cell r="CO81" t="str">
            <v>PCAAA3321</v>
          </cell>
          <cell r="CS81">
            <v>0</v>
          </cell>
        </row>
        <row r="82">
          <cell r="A82" t="str">
            <v>PCAAA3400 Total</v>
          </cell>
          <cell r="B82" t="str">
            <v>PCAAA3400</v>
          </cell>
          <cell r="C82" t="str">
            <v xml:space="preserve"> Total</v>
          </cell>
          <cell r="D82" t="str">
            <v>PCAAA3400 Total</v>
          </cell>
          <cell r="E82" t="str">
            <v>PCAAA</v>
          </cell>
          <cell r="F82">
            <v>3400</v>
          </cell>
          <cell r="G82" t="str">
            <v>PCAAA3400</v>
          </cell>
          <cell r="H82" t="str">
            <v>DISPOSAL</v>
          </cell>
          <cell r="I82" t="str">
            <v>GENERAL</v>
          </cell>
          <cell r="J82" t="str">
            <v>GENERAL</v>
          </cell>
          <cell r="K82" t="str">
            <v>LEGAL EXPENSES                 .</v>
          </cell>
          <cell r="N82" t="e">
            <v>#REF!</v>
          </cell>
          <cell r="O82" t="e">
            <v>#REF!</v>
          </cell>
          <cell r="R82" t="e">
            <v>#REF!</v>
          </cell>
          <cell r="S82" t="e">
            <v>#REF!</v>
          </cell>
          <cell r="T82" t="e">
            <v>#REF!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R82" t="e">
            <v>#REF!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CA82">
            <v>5500</v>
          </cell>
          <cell r="CB82">
            <v>9000</v>
          </cell>
          <cell r="CC82">
            <v>5500</v>
          </cell>
          <cell r="CD82">
            <v>5500</v>
          </cell>
          <cell r="CE82" t="str">
            <v>Client Function Exp</v>
          </cell>
          <cell r="CG82">
            <v>5500</v>
          </cell>
          <cell r="CH82" t="str">
            <v>Client Function Exp</v>
          </cell>
          <cell r="CJ82">
            <v>5500</v>
          </cell>
          <cell r="CL82" t="e">
            <v>#N/A</v>
          </cell>
          <cell r="CN82" t="e">
            <v>#N/A</v>
          </cell>
          <cell r="CO82" t="str">
            <v>PCAAA3400</v>
          </cell>
          <cell r="CS82">
            <v>0</v>
          </cell>
        </row>
        <row r="83">
          <cell r="A83" t="str">
            <v>PCAAA3420 Total</v>
          </cell>
          <cell r="B83" t="str">
            <v>PCAAA3420</v>
          </cell>
          <cell r="C83" t="str">
            <v xml:space="preserve"> Total</v>
          </cell>
          <cell r="D83" t="str">
            <v>PCAAA3420 Total</v>
          </cell>
          <cell r="E83" t="str">
            <v>PCAAA</v>
          </cell>
          <cell r="F83">
            <v>3420</v>
          </cell>
          <cell r="G83" t="str">
            <v>PCAAA3420</v>
          </cell>
          <cell r="H83" t="str">
            <v>DISPOSAL</v>
          </cell>
          <cell r="I83" t="str">
            <v>GENERAL</v>
          </cell>
          <cell r="J83" t="str">
            <v>GENERAL</v>
          </cell>
          <cell r="K83" t="str">
            <v>CONSULTANTS FEE                .</v>
          </cell>
          <cell r="N83" t="e">
            <v>#REF!</v>
          </cell>
          <cell r="O83" t="e">
            <v>#REF!</v>
          </cell>
          <cell r="R83" t="e">
            <v>#REF!</v>
          </cell>
          <cell r="S83" t="e">
            <v>#REF!</v>
          </cell>
          <cell r="V83">
            <v>0</v>
          </cell>
          <cell r="X83">
            <v>0</v>
          </cell>
          <cell r="Z83">
            <v>0</v>
          </cell>
          <cell r="AE83">
            <v>0</v>
          </cell>
          <cell r="AG83">
            <v>0</v>
          </cell>
          <cell r="AN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15460</v>
          </cell>
          <cell r="CB83">
            <v>7960</v>
          </cell>
          <cell r="CC83">
            <v>12960</v>
          </cell>
          <cell r="CD83">
            <v>12960</v>
          </cell>
          <cell r="CE83" t="str">
            <v>Client Function Exp</v>
          </cell>
          <cell r="CG83">
            <v>15460</v>
          </cell>
          <cell r="CH83" t="str">
            <v>Client Function Exp</v>
          </cell>
          <cell r="CJ83">
            <v>15460</v>
          </cell>
          <cell r="CL83" t="e">
            <v>#N/A</v>
          </cell>
          <cell r="CN83" t="e">
            <v>#N/A</v>
          </cell>
          <cell r="CO83" t="str">
            <v>PCAAA3426</v>
          </cell>
          <cell r="CS83">
            <v>0</v>
          </cell>
        </row>
        <row r="84">
          <cell r="A84" t="str">
            <v>PCAAA3426 Total</v>
          </cell>
          <cell r="B84" t="str">
            <v>PCAAA3426</v>
          </cell>
          <cell r="C84" t="str">
            <v xml:space="preserve"> Total</v>
          </cell>
          <cell r="D84" t="str">
            <v>PCAAA3426 Total</v>
          </cell>
          <cell r="E84" t="str">
            <v>PCAAA</v>
          </cell>
          <cell r="F84">
            <v>3426</v>
          </cell>
          <cell r="G84" t="str">
            <v>PCAAA3426</v>
          </cell>
          <cell r="H84" t="str">
            <v>DISPOSAL</v>
          </cell>
          <cell r="I84" t="str">
            <v>GENERAL</v>
          </cell>
          <cell r="J84" t="str">
            <v>GENERAL</v>
          </cell>
          <cell r="K84" t="e">
            <v>#N/A</v>
          </cell>
          <cell r="N84" t="e">
            <v>#REF!</v>
          </cell>
          <cell r="O84" t="e">
            <v>#REF!</v>
          </cell>
          <cell r="R84" t="e">
            <v>#REF!</v>
          </cell>
          <cell r="S84" t="e">
            <v>#REF!</v>
          </cell>
          <cell r="T84" t="e">
            <v>#REF!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  <cell r="AE84" t="e">
            <v>#REF!</v>
          </cell>
          <cell r="AF84" t="e">
            <v>#REF!</v>
          </cell>
          <cell r="AG84" t="e">
            <v>#REF!</v>
          </cell>
          <cell r="AH84" t="e">
            <v>#REF!</v>
          </cell>
          <cell r="AI84" t="e">
            <v>#REF!</v>
          </cell>
          <cell r="AJ84" t="e">
            <v>#REF!</v>
          </cell>
          <cell r="AK84" t="e">
            <v>#REF!</v>
          </cell>
          <cell r="AL84" t="e">
            <v>#REF!</v>
          </cell>
          <cell r="AM84" t="e">
            <v>#REF!</v>
          </cell>
          <cell r="AN84" t="e">
            <v>#REF!</v>
          </cell>
          <cell r="AR84" t="e">
            <v>#REF!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B84">
            <v>0</v>
          </cell>
          <cell r="CC84">
            <v>0</v>
          </cell>
          <cell r="CD84">
            <v>0</v>
          </cell>
          <cell r="CE84" t="e">
            <v>#N/A</v>
          </cell>
          <cell r="CG84">
            <v>0</v>
          </cell>
          <cell r="CH84" t="str">
            <v>Client Function Exp</v>
          </cell>
          <cell r="CJ84">
            <v>0</v>
          </cell>
          <cell r="CL84" t="e">
            <v>#N/A</v>
          </cell>
          <cell r="CN84" t="e">
            <v>#N/A</v>
          </cell>
          <cell r="CO84" t="str">
            <v>PCAAA3426</v>
          </cell>
          <cell r="CS84">
            <v>0</v>
          </cell>
        </row>
        <row r="85">
          <cell r="A85" t="str">
            <v>PCAAA3450 Total</v>
          </cell>
          <cell r="B85" t="str">
            <v>PCAAA3450</v>
          </cell>
          <cell r="C85" t="str">
            <v xml:space="preserve"> Total</v>
          </cell>
          <cell r="D85" t="str">
            <v>PCAAA3450 Total</v>
          </cell>
          <cell r="E85" t="str">
            <v>PCAAA</v>
          </cell>
          <cell r="F85">
            <v>3450</v>
          </cell>
          <cell r="G85" t="str">
            <v>PCAAA3450</v>
          </cell>
          <cell r="H85" t="str">
            <v>DISPOSAL</v>
          </cell>
          <cell r="I85" t="str">
            <v>GENERAL</v>
          </cell>
          <cell r="J85" t="str">
            <v>GENERAL</v>
          </cell>
          <cell r="K85" t="str">
            <v>ENTERTAINMENTS                 .</v>
          </cell>
          <cell r="N85" t="e">
            <v>#REF!</v>
          </cell>
          <cell r="O85" t="e">
            <v>#REF!</v>
          </cell>
          <cell r="R85" t="e">
            <v>#REF!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R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540</v>
          </cell>
          <cell r="CB85">
            <v>540</v>
          </cell>
          <cell r="CC85">
            <v>540</v>
          </cell>
          <cell r="CD85">
            <v>540</v>
          </cell>
          <cell r="CE85" t="str">
            <v>Client Function Exp</v>
          </cell>
          <cell r="CG85">
            <v>540</v>
          </cell>
          <cell r="CH85" t="str">
            <v>Client Function Exp</v>
          </cell>
          <cell r="CJ85">
            <v>540</v>
          </cell>
          <cell r="CL85" t="e">
            <v>#N/A</v>
          </cell>
          <cell r="CN85" t="e">
            <v>#N/A</v>
          </cell>
          <cell r="CO85" t="str">
            <v>PCAAA3450</v>
          </cell>
          <cell r="CS85">
            <v>0</v>
          </cell>
        </row>
        <row r="86">
          <cell r="A86" t="str">
            <v>PCAAA3730 Total</v>
          </cell>
          <cell r="B86" t="str">
            <v>PCAAA3730</v>
          </cell>
          <cell r="C86" t="str">
            <v xml:space="preserve"> Total</v>
          </cell>
          <cell r="D86" t="str">
            <v>PCAAA3730 Total</v>
          </cell>
          <cell r="E86" t="str">
            <v>PCAAA</v>
          </cell>
          <cell r="F86">
            <v>3730</v>
          </cell>
          <cell r="G86" t="str">
            <v>PCAAA3730</v>
          </cell>
          <cell r="H86" t="str">
            <v>DISPOSAL</v>
          </cell>
          <cell r="I86" t="str">
            <v>GENERAL</v>
          </cell>
          <cell r="J86" t="str">
            <v>GENERAL</v>
          </cell>
          <cell r="K86" t="e">
            <v>#N/A</v>
          </cell>
          <cell r="N86" t="e">
            <v>#REF!</v>
          </cell>
          <cell r="O86" t="e">
            <v>#REF!</v>
          </cell>
          <cell r="R86" t="e">
            <v>#REF!</v>
          </cell>
          <cell r="S86" t="e">
            <v>#REF!</v>
          </cell>
          <cell r="T86" t="e">
            <v>#REF!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  <cell r="AB86" t="e">
            <v>#REF!</v>
          </cell>
          <cell r="AC86" t="e">
            <v>#REF!</v>
          </cell>
          <cell r="AE86" t="e">
            <v>#REF!</v>
          </cell>
          <cell r="AF86" t="e">
            <v>#REF!</v>
          </cell>
          <cell r="AG86" t="e">
            <v>#REF!</v>
          </cell>
          <cell r="AH86" t="e">
            <v>#REF!</v>
          </cell>
          <cell r="AI86" t="e">
            <v>#REF!</v>
          </cell>
          <cell r="AJ86" t="e">
            <v>#REF!</v>
          </cell>
          <cell r="AK86" t="e">
            <v>#REF!</v>
          </cell>
          <cell r="AL86" t="e">
            <v>#REF!</v>
          </cell>
          <cell r="AM86" t="e">
            <v>#REF!</v>
          </cell>
          <cell r="AN86" t="e">
            <v>#REF!</v>
          </cell>
          <cell r="AR86" t="e">
            <v>#REF!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B86">
            <v>0</v>
          </cell>
          <cell r="CC86">
            <v>0</v>
          </cell>
          <cell r="CD86">
            <v>0</v>
          </cell>
          <cell r="CE86" t="e">
            <v>#N/A</v>
          </cell>
          <cell r="CG86">
            <v>0</v>
          </cell>
          <cell r="CH86" t="str">
            <v>Client Function Exp</v>
          </cell>
          <cell r="CJ86">
            <v>0</v>
          </cell>
          <cell r="CL86" t="e">
            <v>#N/A</v>
          </cell>
          <cell r="CN86" t="e">
            <v>#N/A</v>
          </cell>
          <cell r="CO86" t="str">
            <v>PCAAA3483</v>
          </cell>
          <cell r="CS86">
            <v>0</v>
          </cell>
        </row>
        <row r="87">
          <cell r="A87" t="str">
            <v>PCAAA3483 Total</v>
          </cell>
          <cell r="B87" t="str">
            <v>PCAAA3483</v>
          </cell>
          <cell r="C87" t="str">
            <v xml:space="preserve"> Total</v>
          </cell>
          <cell r="D87" t="str">
            <v>PCAAA3483 Total</v>
          </cell>
          <cell r="E87" t="str">
            <v>PCAAA</v>
          </cell>
          <cell r="F87">
            <v>3483</v>
          </cell>
          <cell r="G87" t="str">
            <v>PCAAA3483</v>
          </cell>
          <cell r="H87" t="str">
            <v>DISPOSAL</v>
          </cell>
          <cell r="I87" t="str">
            <v>GENERAL</v>
          </cell>
          <cell r="J87" t="str">
            <v>GENERAL</v>
          </cell>
          <cell r="K87" t="str">
            <v>BANK CHARGES</v>
          </cell>
          <cell r="N87" t="e">
            <v>#REF!</v>
          </cell>
          <cell r="O87" t="e">
            <v>#REF!</v>
          </cell>
          <cell r="R87" t="e">
            <v>#REF!</v>
          </cell>
          <cell r="S87" t="e">
            <v>#REF!</v>
          </cell>
          <cell r="V87">
            <v>0</v>
          </cell>
          <cell r="X87">
            <v>0</v>
          </cell>
          <cell r="Z87">
            <v>0</v>
          </cell>
          <cell r="AE87">
            <v>0</v>
          </cell>
          <cell r="AF87" t="e">
            <v>#REF!</v>
          </cell>
          <cell r="AG87" t="e">
            <v>#REF!</v>
          </cell>
          <cell r="AN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B87">
            <v>0</v>
          </cell>
          <cell r="CC87">
            <v>0</v>
          </cell>
          <cell r="CD87">
            <v>0</v>
          </cell>
          <cell r="CE87" t="str">
            <v>Client Function Exp</v>
          </cell>
          <cell r="CG87">
            <v>0</v>
          </cell>
          <cell r="CH87" t="str">
            <v>Client Function Exp</v>
          </cell>
          <cell r="CJ87">
            <v>0</v>
          </cell>
          <cell r="CL87" t="e">
            <v>#N/A</v>
          </cell>
          <cell r="CN87" t="e">
            <v>#N/A</v>
          </cell>
          <cell r="CO87" t="str">
            <v>PCAAA3502</v>
          </cell>
          <cell r="CS87">
            <v>0</v>
          </cell>
        </row>
        <row r="88">
          <cell r="A88" t="str">
            <v>PCAAA3502 Total</v>
          </cell>
          <cell r="B88" t="str">
            <v>PCAAA3502</v>
          </cell>
          <cell r="C88" t="str">
            <v xml:space="preserve"> Total</v>
          </cell>
          <cell r="D88" t="str">
            <v>PCAAA3502 Total</v>
          </cell>
          <cell r="E88" t="str">
            <v>PCAAA</v>
          </cell>
          <cell r="F88">
            <v>3502</v>
          </cell>
          <cell r="G88" t="str">
            <v>PCAAA3502</v>
          </cell>
          <cell r="H88" t="str">
            <v>DISPOSAL</v>
          </cell>
          <cell r="I88" t="str">
            <v>GENERAL</v>
          </cell>
          <cell r="J88" t="str">
            <v>GENERAL</v>
          </cell>
          <cell r="K88" t="str">
            <v>OTHER POSTAGE                  .</v>
          </cell>
          <cell r="N88" t="e">
            <v>#REF!</v>
          </cell>
          <cell r="O88" t="e">
            <v>#REF!</v>
          </cell>
          <cell r="R88" t="e">
            <v>#REF!</v>
          </cell>
          <cell r="S88" t="e">
            <v>#REF!</v>
          </cell>
          <cell r="T88" t="e">
            <v>#REF!</v>
          </cell>
          <cell r="U88" t="e">
            <v>#REF!</v>
          </cell>
          <cell r="V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 t="e">
            <v>#REF!</v>
          </cell>
          <cell r="AA88" t="e">
            <v>#REF!</v>
          </cell>
          <cell r="AB88" t="e">
            <v>#REF!</v>
          </cell>
          <cell r="AC88" t="e">
            <v>#REF!</v>
          </cell>
          <cell r="AE88" t="e">
            <v>#REF!</v>
          </cell>
          <cell r="AF88" t="e">
            <v>#REF!</v>
          </cell>
          <cell r="AG88" t="e">
            <v>#REF!</v>
          </cell>
          <cell r="AH88" t="e">
            <v>#REF!</v>
          </cell>
          <cell r="AI88" t="e">
            <v>#REF!</v>
          </cell>
          <cell r="AJ88" t="e">
            <v>#REF!</v>
          </cell>
          <cell r="AK88" t="e">
            <v>#REF!</v>
          </cell>
          <cell r="AL88" t="e">
            <v>#REF!</v>
          </cell>
          <cell r="AM88" t="e">
            <v>#REF!</v>
          </cell>
          <cell r="AN88" t="e">
            <v>#REF!</v>
          </cell>
          <cell r="AR88" t="e">
            <v>#REF!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4250</v>
          </cell>
          <cell r="CB88">
            <v>4250</v>
          </cell>
          <cell r="CC88">
            <v>4250</v>
          </cell>
          <cell r="CD88">
            <v>4250</v>
          </cell>
          <cell r="CE88" t="str">
            <v>Client Function Exp</v>
          </cell>
          <cell r="CG88">
            <v>4250</v>
          </cell>
          <cell r="CH88" t="str">
            <v>Client Function Exp</v>
          </cell>
          <cell r="CJ88">
            <v>4250</v>
          </cell>
          <cell r="CL88" t="e">
            <v>#N/A</v>
          </cell>
          <cell r="CN88" t="e">
            <v>#N/A</v>
          </cell>
          <cell r="CO88" t="str">
            <v>PCAAA3502</v>
          </cell>
          <cell r="CS88">
            <v>0</v>
          </cell>
        </row>
        <row r="89">
          <cell r="A89" t="str">
            <v>PCAAA3510 Total</v>
          </cell>
          <cell r="B89" t="str">
            <v>PCAAA3510</v>
          </cell>
          <cell r="C89" t="str">
            <v xml:space="preserve"> Total</v>
          </cell>
          <cell r="D89" t="str">
            <v>PCAAA3510 Total</v>
          </cell>
          <cell r="E89" t="str">
            <v>PCAAA</v>
          </cell>
          <cell r="F89">
            <v>3510</v>
          </cell>
          <cell r="G89" t="str">
            <v>PCAAA3510</v>
          </cell>
          <cell r="H89" t="str">
            <v>DISPOSAL</v>
          </cell>
          <cell r="I89" t="str">
            <v>GENERAL</v>
          </cell>
          <cell r="J89" t="str">
            <v>GENERAL</v>
          </cell>
          <cell r="K89" t="str">
            <v>EXTERNAL TELEPHONE RENTAL      .</v>
          </cell>
          <cell r="N89" t="e">
            <v>#REF!</v>
          </cell>
          <cell r="O89" t="e">
            <v>#REF!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R89" t="e">
            <v>#REF!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CA89">
            <v>12240</v>
          </cell>
          <cell r="CB89">
            <v>12240</v>
          </cell>
          <cell r="CC89">
            <v>12240</v>
          </cell>
          <cell r="CD89">
            <v>12240</v>
          </cell>
          <cell r="CE89" t="str">
            <v>Client Function Exp</v>
          </cell>
          <cell r="CG89">
            <v>12240</v>
          </cell>
          <cell r="CH89" t="str">
            <v>Client Function Exp</v>
          </cell>
          <cell r="CJ89">
            <v>12240</v>
          </cell>
          <cell r="CL89" t="e">
            <v>#N/A</v>
          </cell>
          <cell r="CN89" t="e">
            <v>#N/A</v>
          </cell>
          <cell r="CO89" t="str">
            <v>PCAAA3511</v>
          </cell>
          <cell r="CS89">
            <v>0</v>
          </cell>
        </row>
        <row r="90">
          <cell r="A90" t="str">
            <v>PCAAA3511 Total</v>
          </cell>
          <cell r="B90" t="str">
            <v>PCAAA3511</v>
          </cell>
          <cell r="C90" t="str">
            <v xml:space="preserve"> Total</v>
          </cell>
          <cell r="D90" t="str">
            <v>PCAAA3511 Total</v>
          </cell>
          <cell r="E90" t="str">
            <v>PCAAA</v>
          </cell>
          <cell r="F90">
            <v>3511</v>
          </cell>
          <cell r="G90" t="str">
            <v>PCAAA3511</v>
          </cell>
          <cell r="H90" t="str">
            <v>DISPOSAL</v>
          </cell>
          <cell r="I90" t="str">
            <v>GENERAL</v>
          </cell>
          <cell r="J90" t="str">
            <v>GENERAL</v>
          </cell>
          <cell r="K90" t="str">
            <v>TELEPHONE REPAIRS              .</v>
          </cell>
          <cell r="N90" t="e">
            <v>#REF!</v>
          </cell>
          <cell r="O90" t="e">
            <v>#REF!</v>
          </cell>
          <cell r="R90" t="e">
            <v>#REF!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  <cell r="AE90" t="e">
            <v>#REF!</v>
          </cell>
          <cell r="AF90" t="e">
            <v>#REF!</v>
          </cell>
          <cell r="AG90" t="e">
            <v>#REF!</v>
          </cell>
          <cell r="AH90" t="e">
            <v>#REF!</v>
          </cell>
          <cell r="AI90" t="e">
            <v>#REF!</v>
          </cell>
          <cell r="AJ90" t="e">
            <v>#REF!</v>
          </cell>
          <cell r="AK90" t="e">
            <v>#REF!</v>
          </cell>
          <cell r="AL90" t="e">
            <v>#REF!</v>
          </cell>
          <cell r="AM90" t="e">
            <v>#REF!</v>
          </cell>
          <cell r="AN90" t="e">
            <v>#REF!</v>
          </cell>
          <cell r="AR90" t="e">
            <v>#REF!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CB90">
            <v>0</v>
          </cell>
          <cell r="CC90">
            <v>0</v>
          </cell>
          <cell r="CD90">
            <v>0</v>
          </cell>
          <cell r="CE90" t="str">
            <v>Client Function Exp</v>
          </cell>
          <cell r="CG90">
            <v>0</v>
          </cell>
          <cell r="CH90" t="str">
            <v>Client Function Exp</v>
          </cell>
          <cell r="CJ90">
            <v>0</v>
          </cell>
          <cell r="CL90" t="e">
            <v>#N/A</v>
          </cell>
          <cell r="CN90" t="e">
            <v>#N/A</v>
          </cell>
          <cell r="CO90" t="str">
            <v>PCAAA3511</v>
          </cell>
          <cell r="CS90">
            <v>0</v>
          </cell>
        </row>
        <row r="91">
          <cell r="A91" t="str">
            <v>PCAAA3512 Total</v>
          </cell>
          <cell r="B91" t="str">
            <v>PCAAA3512</v>
          </cell>
          <cell r="C91" t="str">
            <v xml:space="preserve"> Total</v>
          </cell>
          <cell r="D91" t="str">
            <v>PCAAA3512 Total</v>
          </cell>
          <cell r="E91" t="str">
            <v>PCAAA</v>
          </cell>
          <cell r="F91">
            <v>3512</v>
          </cell>
          <cell r="G91" t="str">
            <v>PCAAA3512</v>
          </cell>
          <cell r="H91" t="str">
            <v>DISPOSAL</v>
          </cell>
          <cell r="I91" t="str">
            <v>GENERAL</v>
          </cell>
          <cell r="J91" t="str">
            <v>GENERAL</v>
          </cell>
          <cell r="K91" t="str">
            <v>TELEPHONE CALL CHARGES         .</v>
          </cell>
          <cell r="N91" t="e">
            <v>#REF!</v>
          </cell>
          <cell r="O91" t="e">
            <v>#REF!</v>
          </cell>
          <cell r="R91" t="e">
            <v>#REF!</v>
          </cell>
          <cell r="S91" t="e">
            <v>#REF!</v>
          </cell>
          <cell r="T91" t="e">
            <v>#REF!</v>
          </cell>
          <cell r="U91" t="e">
            <v>#REF!</v>
          </cell>
          <cell r="V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  <cell r="AE91" t="e">
            <v>#REF!</v>
          </cell>
          <cell r="AF91" t="e">
            <v>#REF!</v>
          </cell>
          <cell r="AG91" t="e">
            <v>#REF!</v>
          </cell>
          <cell r="AH91" t="e">
            <v>#REF!</v>
          </cell>
          <cell r="AI91" t="e">
            <v>#REF!</v>
          </cell>
          <cell r="AJ91" t="e">
            <v>#REF!</v>
          </cell>
          <cell r="AK91" t="e">
            <v>#REF!</v>
          </cell>
          <cell r="AL91" t="e">
            <v>#REF!</v>
          </cell>
          <cell r="AM91" t="e">
            <v>#REF!</v>
          </cell>
          <cell r="AN91" t="e">
            <v>#REF!</v>
          </cell>
          <cell r="AR91" t="e">
            <v>#REF!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CB91">
            <v>0</v>
          </cell>
          <cell r="CC91">
            <v>0</v>
          </cell>
          <cell r="CD91">
            <v>0</v>
          </cell>
          <cell r="CE91" t="str">
            <v>Client Function Exp</v>
          </cell>
          <cell r="CG91">
            <v>0</v>
          </cell>
          <cell r="CH91" t="str">
            <v>Client Function Exp</v>
          </cell>
          <cell r="CJ91">
            <v>0</v>
          </cell>
          <cell r="CL91" t="e">
            <v>#N/A</v>
          </cell>
          <cell r="CN91" t="e">
            <v>#N/A</v>
          </cell>
          <cell r="CO91" t="str">
            <v>PCAAA3600</v>
          </cell>
          <cell r="CS91">
            <v>0</v>
          </cell>
        </row>
        <row r="92">
          <cell r="A92" t="str">
            <v>PCAAA3600 Total</v>
          </cell>
          <cell r="B92" t="str">
            <v>PCAAA3600</v>
          </cell>
          <cell r="C92" t="str">
            <v xml:space="preserve"> Total</v>
          </cell>
          <cell r="D92" t="str">
            <v>PCAAA3600 Total</v>
          </cell>
          <cell r="E92" t="str">
            <v>PCAAA</v>
          </cell>
          <cell r="F92">
            <v>3600</v>
          </cell>
          <cell r="G92" t="str">
            <v>PCAAA3600</v>
          </cell>
          <cell r="H92" t="str">
            <v>DISPOSAL</v>
          </cell>
          <cell r="I92" t="str">
            <v>GENERAL</v>
          </cell>
          <cell r="J92" t="str">
            <v>GENERAL</v>
          </cell>
          <cell r="K92" t="str">
            <v>COMPUTER OPERATIONS - RECHARGE</v>
          </cell>
          <cell r="N92" t="e">
            <v>#REF!</v>
          </cell>
          <cell r="O92" t="e">
            <v>#REF!</v>
          </cell>
          <cell r="R92" t="e">
            <v>#REF!</v>
          </cell>
          <cell r="S92" t="e">
            <v>#REF!</v>
          </cell>
          <cell r="T92" t="e">
            <v>#REF!</v>
          </cell>
          <cell r="U92" t="e">
            <v>#REF!</v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R92" t="e">
            <v>#REF!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CB92">
            <v>0</v>
          </cell>
          <cell r="CC92">
            <v>0</v>
          </cell>
          <cell r="CD92">
            <v>0</v>
          </cell>
          <cell r="CE92" t="str">
            <v>Client Function Exp</v>
          </cell>
          <cell r="CG92">
            <v>0</v>
          </cell>
          <cell r="CH92" t="str">
            <v>Client Function Exp</v>
          </cell>
          <cell r="CJ92">
            <v>0</v>
          </cell>
          <cell r="CL92" t="e">
            <v>#N/A</v>
          </cell>
          <cell r="CN92" t="e">
            <v>#N/A</v>
          </cell>
          <cell r="CO92" t="str">
            <v>PCAAA3600</v>
          </cell>
          <cell r="CS92">
            <v>0</v>
          </cell>
        </row>
        <row r="93">
          <cell r="A93" t="str">
            <v>PCAAA3610 Total</v>
          </cell>
          <cell r="B93" t="str">
            <v>PCAAA3610</v>
          </cell>
          <cell r="C93" t="str">
            <v xml:space="preserve"> Total</v>
          </cell>
          <cell r="D93" t="str">
            <v>PCAAA3610 Total</v>
          </cell>
          <cell r="E93" t="str">
            <v>PCAAA</v>
          </cell>
          <cell r="F93">
            <v>3610</v>
          </cell>
          <cell r="G93" t="str">
            <v>PCAAA3610</v>
          </cell>
          <cell r="H93" t="str">
            <v>DISPOSAL</v>
          </cell>
          <cell r="I93" t="str">
            <v>GENERAL</v>
          </cell>
          <cell r="J93" t="str">
            <v>GENERAL</v>
          </cell>
          <cell r="K93" t="str">
            <v>PURCHASE OF HARDWARE           .</v>
          </cell>
          <cell r="N93" t="e">
            <v>#REF!</v>
          </cell>
          <cell r="O93" t="e">
            <v>#REF!</v>
          </cell>
          <cell r="R93" t="e">
            <v>#REF!</v>
          </cell>
          <cell r="S93" t="e">
            <v>#REF!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R93" t="e">
            <v>#REF!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CA93">
            <v>45142</v>
          </cell>
          <cell r="CB93">
            <v>45142</v>
          </cell>
          <cell r="CC93">
            <v>45142</v>
          </cell>
          <cell r="CD93">
            <v>45142</v>
          </cell>
          <cell r="CE93" t="str">
            <v>Client Function Exp</v>
          </cell>
          <cell r="CG93">
            <v>45142</v>
          </cell>
          <cell r="CH93" t="str">
            <v>Client Function Exp</v>
          </cell>
          <cell r="CJ93">
            <v>45142</v>
          </cell>
          <cell r="CL93" t="e">
            <v>#N/A</v>
          </cell>
          <cell r="CN93" t="e">
            <v>#N/A</v>
          </cell>
          <cell r="CO93" t="str">
            <v>PCAAA3611</v>
          </cell>
          <cell r="CS93">
            <v>0</v>
          </cell>
        </row>
        <row r="94">
          <cell r="A94" t="str">
            <v>PCAAA3611 Total</v>
          </cell>
          <cell r="B94" t="str">
            <v>PCAAA3611</v>
          </cell>
          <cell r="C94" t="str">
            <v xml:space="preserve"> Total</v>
          </cell>
          <cell r="D94" t="str">
            <v>PCAAA3611 Total</v>
          </cell>
          <cell r="E94" t="str">
            <v>PCAAA</v>
          </cell>
          <cell r="F94">
            <v>3611</v>
          </cell>
          <cell r="G94" t="str">
            <v>PCAAA3611</v>
          </cell>
          <cell r="H94" t="str">
            <v>DISPOSAL</v>
          </cell>
          <cell r="I94" t="str">
            <v>GENERAL</v>
          </cell>
          <cell r="J94" t="str">
            <v>GENERAL</v>
          </cell>
          <cell r="K94" t="str">
            <v>REPR &amp; MAINTENANCE OF HARDWARE</v>
          </cell>
          <cell r="N94" t="e">
            <v>#REF!</v>
          </cell>
          <cell r="O94" t="e">
            <v>#REF!</v>
          </cell>
          <cell r="R94" t="e">
            <v>#REF!</v>
          </cell>
          <cell r="S94" t="e">
            <v>#REF!</v>
          </cell>
          <cell r="T94" t="e">
            <v>#REF!</v>
          </cell>
          <cell r="U94" t="e">
            <v>#REF!</v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R94" t="e">
            <v>#REF!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B94">
            <v>0</v>
          </cell>
          <cell r="CC94">
            <v>0</v>
          </cell>
          <cell r="CD94">
            <v>0</v>
          </cell>
          <cell r="CE94" t="str">
            <v>Client Function Exp</v>
          </cell>
          <cell r="CG94">
            <v>0</v>
          </cell>
          <cell r="CH94" t="str">
            <v>Client Function Exp</v>
          </cell>
          <cell r="CJ94">
            <v>0</v>
          </cell>
          <cell r="CL94" t="e">
            <v>#N/A</v>
          </cell>
          <cell r="CN94" t="e">
            <v>#N/A</v>
          </cell>
          <cell r="CO94" t="str">
            <v>PCAAA3620</v>
          </cell>
          <cell r="CS94">
            <v>0</v>
          </cell>
        </row>
        <row r="95">
          <cell r="A95" t="str">
            <v>PCAAA3620 Total</v>
          </cell>
          <cell r="B95" t="str">
            <v>PCAAA3620</v>
          </cell>
          <cell r="C95" t="str">
            <v xml:space="preserve"> Total</v>
          </cell>
          <cell r="D95" t="str">
            <v>PCAAA3620 Total</v>
          </cell>
          <cell r="E95" t="str">
            <v>PCAAA</v>
          </cell>
          <cell r="F95">
            <v>3620</v>
          </cell>
          <cell r="G95" t="str">
            <v>PCAAA3620</v>
          </cell>
          <cell r="H95" t="str">
            <v>DISPOSAL</v>
          </cell>
          <cell r="I95" t="str">
            <v>GENERAL</v>
          </cell>
          <cell r="J95" t="str">
            <v>GENERAL</v>
          </cell>
          <cell r="K95" t="str">
            <v>PURCHASE OF SOFTWARE           .</v>
          </cell>
          <cell r="N95" t="e">
            <v>#REF!</v>
          </cell>
          <cell r="O95" t="e">
            <v>#REF!</v>
          </cell>
          <cell r="R95" t="e">
            <v>#REF!</v>
          </cell>
          <cell r="S95" t="e">
            <v>#REF!</v>
          </cell>
          <cell r="T95" t="e">
            <v>#REF!</v>
          </cell>
          <cell r="U95" t="e">
            <v>#REF!</v>
          </cell>
          <cell r="V95" t="e">
            <v>#REF!</v>
          </cell>
          <cell r="W95" t="e">
            <v>#REF!</v>
          </cell>
          <cell r="X95" t="e">
            <v>#REF!</v>
          </cell>
          <cell r="Y95" t="e">
            <v>#REF!</v>
          </cell>
          <cell r="Z95" t="e">
            <v>#REF!</v>
          </cell>
          <cell r="AA95" t="e">
            <v>#REF!</v>
          </cell>
          <cell r="AB95" t="e">
            <v>#REF!</v>
          </cell>
          <cell r="AC95" t="e">
            <v>#REF!</v>
          </cell>
          <cell r="AE95" t="e">
            <v>#REF!</v>
          </cell>
          <cell r="AF95" t="e">
            <v>#REF!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 t="e">
            <v>#REF!</v>
          </cell>
          <cell r="AL95" t="e">
            <v>#REF!</v>
          </cell>
          <cell r="AM95" t="e">
            <v>#REF!</v>
          </cell>
          <cell r="AN95" t="e">
            <v>#REF!</v>
          </cell>
          <cell r="AR95" t="e">
            <v>#REF!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CB95">
            <v>0</v>
          </cell>
          <cell r="CC95">
            <v>0</v>
          </cell>
          <cell r="CD95">
            <v>0</v>
          </cell>
          <cell r="CE95" t="str">
            <v>Client Function Exp</v>
          </cell>
          <cell r="CG95">
            <v>0</v>
          </cell>
          <cell r="CH95" t="str">
            <v>Client Function Exp</v>
          </cell>
          <cell r="CJ95">
            <v>0</v>
          </cell>
          <cell r="CL95" t="e">
            <v>#N/A</v>
          </cell>
          <cell r="CN95" t="e">
            <v>#N/A</v>
          </cell>
          <cell r="CO95" t="str">
            <v>PCAAA3620</v>
          </cell>
          <cell r="CS95">
            <v>0</v>
          </cell>
        </row>
        <row r="96">
          <cell r="A96" t="str">
            <v>PCAAA3623 Total</v>
          </cell>
          <cell r="B96" t="str">
            <v>PCAAA3623</v>
          </cell>
          <cell r="C96" t="str">
            <v xml:space="preserve"> Total</v>
          </cell>
          <cell r="D96" t="str">
            <v>PCAAA3623 Total</v>
          </cell>
          <cell r="E96" t="str">
            <v>PCAAA</v>
          </cell>
          <cell r="F96">
            <v>3623</v>
          </cell>
          <cell r="G96" t="str">
            <v>PCAAA3623</v>
          </cell>
          <cell r="H96" t="str">
            <v>DISPOSAL</v>
          </cell>
          <cell r="I96" t="str">
            <v>GENERAL</v>
          </cell>
          <cell r="J96" t="str">
            <v>GENERAL</v>
          </cell>
          <cell r="K96" t="str">
            <v>MAINTENANCE OF SOFTWARE        .</v>
          </cell>
          <cell r="N96" t="e">
            <v>#REF!</v>
          </cell>
          <cell r="O96" t="e">
            <v>#REF!</v>
          </cell>
          <cell r="R96" t="e">
            <v>#REF!</v>
          </cell>
          <cell r="S96" t="e">
            <v>#REF!</v>
          </cell>
          <cell r="T96" t="e">
            <v>#REF!</v>
          </cell>
          <cell r="U96" t="e">
            <v>#REF!</v>
          </cell>
          <cell r="V96" t="e">
            <v>#REF!</v>
          </cell>
          <cell r="W96" t="e">
            <v>#REF!</v>
          </cell>
          <cell r="X96" t="e">
            <v>#REF!</v>
          </cell>
          <cell r="Y96" t="e">
            <v>#REF!</v>
          </cell>
          <cell r="Z96" t="e">
            <v>#REF!</v>
          </cell>
          <cell r="AA96" t="e">
            <v>#REF!</v>
          </cell>
          <cell r="AB96" t="e">
            <v>#REF!</v>
          </cell>
          <cell r="AC96" t="e">
            <v>#REF!</v>
          </cell>
          <cell r="AE96" t="e">
            <v>#REF!</v>
          </cell>
          <cell r="AF96" t="e">
            <v>#REF!</v>
          </cell>
          <cell r="AG96" t="e">
            <v>#REF!</v>
          </cell>
          <cell r="AH96" t="e">
            <v>#REF!</v>
          </cell>
          <cell r="AI96" t="e">
            <v>#REF!</v>
          </cell>
          <cell r="AJ96" t="e">
            <v>#REF!</v>
          </cell>
          <cell r="AK96" t="e">
            <v>#REF!</v>
          </cell>
          <cell r="AL96" t="e">
            <v>#REF!</v>
          </cell>
          <cell r="AM96" t="e">
            <v>#REF!</v>
          </cell>
          <cell r="AN96" t="e">
            <v>#REF!</v>
          </cell>
          <cell r="AR96" t="e">
            <v>#REF!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CB96">
            <v>0</v>
          </cell>
          <cell r="CC96">
            <v>0</v>
          </cell>
          <cell r="CD96">
            <v>0</v>
          </cell>
          <cell r="CE96" t="str">
            <v>Client Function Exp</v>
          </cell>
          <cell r="CG96">
            <v>0</v>
          </cell>
          <cell r="CH96" t="str">
            <v>Client Function Exp</v>
          </cell>
          <cell r="CJ96">
            <v>0</v>
          </cell>
          <cell r="CL96" t="e">
            <v>#N/A</v>
          </cell>
          <cell r="CN96" t="e">
            <v>#N/A</v>
          </cell>
          <cell r="CO96" t="str">
            <v>PCAAA3623</v>
          </cell>
          <cell r="CS96">
            <v>0</v>
          </cell>
        </row>
        <row r="97">
          <cell r="A97" t="str">
            <v>PCAAA3700 Total</v>
          </cell>
          <cell r="B97" t="str">
            <v>PCAAA3700</v>
          </cell>
          <cell r="C97" t="str">
            <v xml:space="preserve"> Total</v>
          </cell>
          <cell r="D97" t="str">
            <v>PCAAA3700 Total</v>
          </cell>
          <cell r="E97" t="str">
            <v>PCAAA</v>
          </cell>
          <cell r="F97">
            <v>3700</v>
          </cell>
          <cell r="G97" t="str">
            <v>PCAAA3700</v>
          </cell>
          <cell r="H97" t="str">
            <v>DISPOSAL</v>
          </cell>
          <cell r="I97" t="str">
            <v>GENERAL</v>
          </cell>
          <cell r="J97" t="str">
            <v>GENERAL</v>
          </cell>
          <cell r="K97" t="str">
            <v>MEMBERS SUBSISTENCE            .</v>
          </cell>
          <cell r="N97" t="e">
            <v>#REF!</v>
          </cell>
          <cell r="O97" t="e">
            <v>#REF!</v>
          </cell>
          <cell r="R97" t="e">
            <v>#REF!</v>
          </cell>
          <cell r="S97" t="e">
            <v>#REF!</v>
          </cell>
          <cell r="V97">
            <v>0</v>
          </cell>
          <cell r="X97">
            <v>0</v>
          </cell>
          <cell r="Z97">
            <v>0</v>
          </cell>
          <cell r="AE97">
            <v>0</v>
          </cell>
          <cell r="AG97">
            <v>0</v>
          </cell>
          <cell r="AN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CA97">
            <v>400</v>
          </cell>
          <cell r="CB97">
            <v>400</v>
          </cell>
          <cell r="CC97">
            <v>400</v>
          </cell>
          <cell r="CD97">
            <v>400</v>
          </cell>
          <cell r="CE97" t="str">
            <v>Client Function Exp</v>
          </cell>
          <cell r="CG97">
            <v>400</v>
          </cell>
          <cell r="CH97" t="str">
            <v>Client Function Exp</v>
          </cell>
          <cell r="CJ97">
            <v>400</v>
          </cell>
          <cell r="CL97" t="e">
            <v>#N/A</v>
          </cell>
          <cell r="CN97" t="e">
            <v>#N/A</v>
          </cell>
          <cell r="CO97" t="str">
            <v>PCAAA3700</v>
          </cell>
          <cell r="CS97">
            <v>0</v>
          </cell>
        </row>
        <row r="98">
          <cell r="A98" t="str">
            <v>PCAAA3701 Total</v>
          </cell>
          <cell r="B98" t="str">
            <v>PCAAA3701</v>
          </cell>
          <cell r="C98" t="str">
            <v xml:space="preserve"> Total</v>
          </cell>
          <cell r="D98" t="str">
            <v>PCAAA3701 Total</v>
          </cell>
          <cell r="E98" t="str">
            <v>PCAAA</v>
          </cell>
          <cell r="F98">
            <v>3701</v>
          </cell>
          <cell r="G98" t="str">
            <v>PCAAA3701</v>
          </cell>
          <cell r="H98" t="str">
            <v>DISPOSAL</v>
          </cell>
          <cell r="I98" t="str">
            <v>GENERAL</v>
          </cell>
          <cell r="J98" t="str">
            <v>GENERAL</v>
          </cell>
          <cell r="K98" t="str">
            <v>OFFICERS SUBSISTENCE           .</v>
          </cell>
          <cell r="N98" t="e">
            <v>#REF!</v>
          </cell>
          <cell r="O98" t="e">
            <v>#REF!</v>
          </cell>
          <cell r="R98" t="e">
            <v>#REF!</v>
          </cell>
          <cell r="S98" t="e">
            <v>#REF!</v>
          </cell>
          <cell r="T98" t="e">
            <v>#REF!</v>
          </cell>
          <cell r="U98" t="e">
            <v>#REF!</v>
          </cell>
          <cell r="V98" t="e">
            <v>#REF!</v>
          </cell>
          <cell r="W98" t="e">
            <v>#REF!</v>
          </cell>
          <cell r="X98" t="e">
            <v>#REF!</v>
          </cell>
          <cell r="Y98" t="e">
            <v>#REF!</v>
          </cell>
          <cell r="Z98" t="e">
            <v>#REF!</v>
          </cell>
          <cell r="AA98" t="e">
            <v>#REF!</v>
          </cell>
          <cell r="AB98" t="e">
            <v>#REF!</v>
          </cell>
          <cell r="AC98" t="e">
            <v>#REF!</v>
          </cell>
          <cell r="AE98" t="e">
            <v>#REF!</v>
          </cell>
          <cell r="AF98" t="e">
            <v>#REF!</v>
          </cell>
          <cell r="AG98" t="e">
            <v>#REF!</v>
          </cell>
          <cell r="AH98" t="e">
            <v>#REF!</v>
          </cell>
          <cell r="AI98" t="e">
            <v>#REF!</v>
          </cell>
          <cell r="AJ98" t="e">
            <v>#REF!</v>
          </cell>
          <cell r="AK98" t="e">
            <v>#REF!</v>
          </cell>
          <cell r="AL98" t="e">
            <v>#REF!</v>
          </cell>
          <cell r="AM98" t="e">
            <v>#REF!</v>
          </cell>
          <cell r="AN98" t="e">
            <v>#REF!</v>
          </cell>
          <cell r="AR98" t="e">
            <v>#REF!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CA98">
            <v>500</v>
          </cell>
          <cell r="CB98">
            <v>500</v>
          </cell>
          <cell r="CC98">
            <v>500</v>
          </cell>
          <cell r="CD98">
            <v>500</v>
          </cell>
          <cell r="CE98" t="str">
            <v>Client Function Exp</v>
          </cell>
          <cell r="CG98">
            <v>500</v>
          </cell>
          <cell r="CH98" t="str">
            <v>Client Function Exp</v>
          </cell>
          <cell r="CJ98">
            <v>500</v>
          </cell>
          <cell r="CL98" t="e">
            <v>#N/A</v>
          </cell>
          <cell r="CN98" t="e">
            <v>#N/A</v>
          </cell>
          <cell r="CO98" t="str">
            <v>PCAAA3710</v>
          </cell>
          <cell r="CS98">
            <v>0</v>
          </cell>
        </row>
        <row r="99">
          <cell r="A99" t="str">
            <v>PCAAA3710 Total</v>
          </cell>
          <cell r="B99" t="str">
            <v>PCAAA3710</v>
          </cell>
          <cell r="C99" t="str">
            <v xml:space="preserve"> Total</v>
          </cell>
          <cell r="D99" t="str">
            <v>PCAAA3710 Total</v>
          </cell>
          <cell r="E99" t="str">
            <v>PCAAA</v>
          </cell>
          <cell r="F99">
            <v>3710</v>
          </cell>
          <cell r="G99" t="str">
            <v>PCAAA3710</v>
          </cell>
          <cell r="H99" t="str">
            <v>DISPOSAL</v>
          </cell>
          <cell r="I99" t="str">
            <v>GENERAL</v>
          </cell>
          <cell r="J99" t="str">
            <v>GENERAL</v>
          </cell>
          <cell r="K99" t="str">
            <v>CONFERENCE FEES                .</v>
          </cell>
          <cell r="N99" t="e">
            <v>#REF!</v>
          </cell>
          <cell r="O99" t="e">
            <v>#REF!</v>
          </cell>
          <cell r="R99" t="e">
            <v>#REF!</v>
          </cell>
          <cell r="S99" t="e">
            <v>#REF!</v>
          </cell>
          <cell r="T99" t="e">
            <v>#REF!</v>
          </cell>
          <cell r="U99" t="e">
            <v>#REF!</v>
          </cell>
          <cell r="V99" t="e">
            <v>#REF!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  <cell r="AA99" t="e">
            <v>#REF!</v>
          </cell>
          <cell r="AB99" t="e">
            <v>#REF!</v>
          </cell>
          <cell r="AC99" t="e">
            <v>#REF!</v>
          </cell>
          <cell r="AE99" t="e">
            <v>#REF!</v>
          </cell>
          <cell r="AF99" t="e">
            <v>#REF!</v>
          </cell>
          <cell r="AG99" t="e">
            <v>#REF!</v>
          </cell>
          <cell r="AH99" t="e">
            <v>#REF!</v>
          </cell>
          <cell r="AI99" t="e">
            <v>#REF!</v>
          </cell>
          <cell r="AJ99" t="e">
            <v>#REF!</v>
          </cell>
          <cell r="AK99" t="e">
            <v>#REF!</v>
          </cell>
          <cell r="AL99" t="e">
            <v>#REF!</v>
          </cell>
          <cell r="AM99" t="e">
            <v>#REF!</v>
          </cell>
          <cell r="AN99" t="e">
            <v>#REF!</v>
          </cell>
          <cell r="AR99" t="e">
            <v>#REF!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CA99">
            <v>5000</v>
          </cell>
          <cell r="CB99">
            <v>5000</v>
          </cell>
          <cell r="CC99">
            <v>5000</v>
          </cell>
          <cell r="CD99">
            <v>5000</v>
          </cell>
          <cell r="CE99" t="str">
            <v>Client Function Exp</v>
          </cell>
          <cell r="CG99">
            <v>5000</v>
          </cell>
          <cell r="CH99" t="str">
            <v>Client Function Exp</v>
          </cell>
          <cell r="CJ99">
            <v>5000</v>
          </cell>
          <cell r="CL99" t="e">
            <v>#N/A</v>
          </cell>
          <cell r="CN99" t="e">
            <v>#N/A</v>
          </cell>
          <cell r="CO99" t="str">
            <v>PCAAA3711</v>
          </cell>
          <cell r="CS99">
            <v>0</v>
          </cell>
        </row>
        <row r="100">
          <cell r="A100" t="str">
            <v>PCAAA3711 Total</v>
          </cell>
          <cell r="B100" t="str">
            <v>PCAAA3711</v>
          </cell>
          <cell r="C100" t="str">
            <v xml:space="preserve"> Total</v>
          </cell>
          <cell r="D100" t="str">
            <v>PCAAA3711 Total</v>
          </cell>
          <cell r="E100" t="str">
            <v>PCAAA</v>
          </cell>
          <cell r="F100">
            <v>3711</v>
          </cell>
          <cell r="G100" t="str">
            <v>PCAAA3711</v>
          </cell>
          <cell r="H100" t="str">
            <v>DISPOSAL</v>
          </cell>
          <cell r="I100" t="str">
            <v>GENERAL</v>
          </cell>
          <cell r="J100" t="str">
            <v>GENERAL</v>
          </cell>
          <cell r="K100" t="str">
            <v>CONFERENCE TRAVEL              .</v>
          </cell>
          <cell r="N100" t="e">
            <v>#REF!</v>
          </cell>
          <cell r="O100" t="e">
            <v>#REF!</v>
          </cell>
          <cell r="R100" t="e">
            <v>#REF!</v>
          </cell>
          <cell r="S100" t="e">
            <v>#REF!</v>
          </cell>
          <cell r="T100" t="e">
            <v>#REF!</v>
          </cell>
          <cell r="U100" t="e">
            <v>#REF!</v>
          </cell>
          <cell r="V100" t="e">
            <v>#REF!</v>
          </cell>
          <cell r="W100" t="e">
            <v>#REF!</v>
          </cell>
          <cell r="X100" t="e">
            <v>#REF!</v>
          </cell>
          <cell r="Y100" t="e">
            <v>#REF!</v>
          </cell>
          <cell r="Z100" t="e">
            <v>#REF!</v>
          </cell>
          <cell r="AA100" t="e">
            <v>#REF!</v>
          </cell>
          <cell r="AB100" t="e">
            <v>#REF!</v>
          </cell>
          <cell r="AC100" t="e">
            <v>#REF!</v>
          </cell>
          <cell r="AE100" t="e">
            <v>#REF!</v>
          </cell>
          <cell r="AF100" t="e">
            <v>#REF!</v>
          </cell>
          <cell r="AG100" t="e">
            <v>#REF!</v>
          </cell>
          <cell r="AH100" t="e">
            <v>#REF!</v>
          </cell>
          <cell r="AI100" t="e">
            <v>#REF!</v>
          </cell>
          <cell r="AJ100" t="e">
            <v>#REF!</v>
          </cell>
          <cell r="AK100" t="e">
            <v>#REF!</v>
          </cell>
          <cell r="AL100" t="e">
            <v>#REF!</v>
          </cell>
          <cell r="AM100" t="e">
            <v>#REF!</v>
          </cell>
          <cell r="AN100" t="e">
            <v>#REF!</v>
          </cell>
          <cell r="AR100" t="e">
            <v>#REF!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1000</v>
          </cell>
          <cell r="CB100">
            <v>1000</v>
          </cell>
          <cell r="CC100">
            <v>1000</v>
          </cell>
          <cell r="CD100">
            <v>1000</v>
          </cell>
          <cell r="CE100" t="str">
            <v>Client Function Exp</v>
          </cell>
          <cell r="CG100">
            <v>1000</v>
          </cell>
          <cell r="CH100" t="str">
            <v>Client Function Exp</v>
          </cell>
          <cell r="CJ100">
            <v>1000</v>
          </cell>
          <cell r="CL100" t="e">
            <v>#N/A</v>
          </cell>
          <cell r="CN100" t="e">
            <v>#N/A</v>
          </cell>
          <cell r="CO100" t="str">
            <v>PCAAA3711</v>
          </cell>
          <cell r="CS100">
            <v>0</v>
          </cell>
        </row>
        <row r="101">
          <cell r="A101" t="str">
            <v>PCAAA3712 Total</v>
          </cell>
          <cell r="B101" t="str">
            <v>PCAAA3712</v>
          </cell>
          <cell r="C101" t="str">
            <v xml:space="preserve"> Total</v>
          </cell>
          <cell r="D101" t="str">
            <v>PCAAA3712 Total</v>
          </cell>
          <cell r="E101" t="str">
            <v>PCAAA</v>
          </cell>
          <cell r="F101">
            <v>3712</v>
          </cell>
          <cell r="G101" t="str">
            <v>PCAAA3712</v>
          </cell>
          <cell r="H101" t="str">
            <v>DISPOSAL</v>
          </cell>
          <cell r="I101" t="str">
            <v>GENERAL</v>
          </cell>
          <cell r="J101" t="str">
            <v>GENERAL</v>
          </cell>
          <cell r="K101" t="str">
            <v>CONFERENCE SUBSISTENCE         .</v>
          </cell>
          <cell r="N101" t="e">
            <v>#REF!</v>
          </cell>
          <cell r="O101" t="e">
            <v>#REF!</v>
          </cell>
          <cell r="R101" t="e">
            <v>#REF!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R101" t="e">
            <v>#REF!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B101">
            <v>0</v>
          </cell>
          <cell r="CC101">
            <v>0</v>
          </cell>
          <cell r="CD101">
            <v>0</v>
          </cell>
          <cell r="CE101" t="str">
            <v>Client Function Exp</v>
          </cell>
          <cell r="CG101">
            <v>0</v>
          </cell>
          <cell r="CH101" t="str">
            <v>Client Function Exp</v>
          </cell>
          <cell r="CJ101">
            <v>0</v>
          </cell>
          <cell r="CL101" t="e">
            <v>#N/A</v>
          </cell>
          <cell r="CN101" t="e">
            <v>#N/A</v>
          </cell>
          <cell r="CO101" t="str">
            <v>PCAAA3721</v>
          </cell>
          <cell r="CS101">
            <v>0</v>
          </cell>
        </row>
        <row r="102">
          <cell r="A102" t="str">
            <v>PCAAA3721 Total</v>
          </cell>
          <cell r="B102" t="str">
            <v>PCAAA3721</v>
          </cell>
          <cell r="C102" t="str">
            <v xml:space="preserve"> Total</v>
          </cell>
          <cell r="D102" t="str">
            <v>PCAAA3721 Total</v>
          </cell>
          <cell r="E102" t="str">
            <v>PCAAA</v>
          </cell>
          <cell r="F102">
            <v>3721</v>
          </cell>
          <cell r="G102" t="str">
            <v>PCAAA3721</v>
          </cell>
          <cell r="H102" t="str">
            <v>DISPOSAL</v>
          </cell>
          <cell r="I102" t="str">
            <v>GENERAL</v>
          </cell>
          <cell r="J102" t="str">
            <v>GENERAL</v>
          </cell>
          <cell r="K102" t="str">
            <v>PROF MEETINGS TRAVEL           .</v>
          </cell>
          <cell r="N102" t="e">
            <v>#REF!</v>
          </cell>
          <cell r="O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R102" t="e">
            <v>#REF!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CB102">
            <v>0</v>
          </cell>
          <cell r="CC102">
            <v>0</v>
          </cell>
          <cell r="CD102">
            <v>0</v>
          </cell>
          <cell r="CE102" t="str">
            <v>Client Function Exp</v>
          </cell>
          <cell r="CG102">
            <v>0</v>
          </cell>
          <cell r="CH102" t="str">
            <v>Client Function Exp</v>
          </cell>
          <cell r="CJ102">
            <v>0</v>
          </cell>
          <cell r="CL102" t="e">
            <v>#N/A</v>
          </cell>
          <cell r="CN102" t="e">
            <v>#N/A</v>
          </cell>
          <cell r="CO102" t="str">
            <v>PCAAA3810</v>
          </cell>
          <cell r="CS102">
            <v>0</v>
          </cell>
        </row>
        <row r="103">
          <cell r="A103" t="str">
            <v>PCAAA3810 Total</v>
          </cell>
          <cell r="B103" t="str">
            <v>PCAAA3810</v>
          </cell>
          <cell r="C103" t="str">
            <v xml:space="preserve"> Total</v>
          </cell>
          <cell r="D103" t="str">
            <v>PCAAA3810 Total</v>
          </cell>
          <cell r="E103" t="str">
            <v>PCAAA</v>
          </cell>
          <cell r="F103">
            <v>3810</v>
          </cell>
          <cell r="G103" t="str">
            <v>PCAAA3810</v>
          </cell>
          <cell r="H103" t="str">
            <v>DISPOSAL</v>
          </cell>
          <cell r="I103" t="str">
            <v>GENERAL</v>
          </cell>
          <cell r="J103" t="str">
            <v>GENERAL</v>
          </cell>
          <cell r="K103" t="str">
            <v>GENERAL SUBSCRIPTIONS          .</v>
          </cell>
          <cell r="N103" t="e">
            <v>#REF!</v>
          </cell>
          <cell r="O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R103" t="e">
            <v>#REF!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CA103">
            <v>12700</v>
          </cell>
          <cell r="CB103">
            <v>12500</v>
          </cell>
          <cell r="CC103">
            <v>12700</v>
          </cell>
          <cell r="CD103">
            <v>12700</v>
          </cell>
          <cell r="CE103" t="str">
            <v>Client Function Exp</v>
          </cell>
          <cell r="CG103">
            <v>12700</v>
          </cell>
          <cell r="CH103" t="str">
            <v>Client Function Exp</v>
          </cell>
          <cell r="CJ103">
            <v>12700</v>
          </cell>
          <cell r="CL103" t="e">
            <v>#N/A</v>
          </cell>
          <cell r="CN103" t="e">
            <v>#N/A</v>
          </cell>
          <cell r="CO103" t="str">
            <v>PCAAA3810</v>
          </cell>
          <cell r="CS103">
            <v>0</v>
          </cell>
        </row>
        <row r="104">
          <cell r="A104" t="str">
            <v>PCAAA3900 Total</v>
          </cell>
          <cell r="B104" t="str">
            <v>PCAAA3900</v>
          </cell>
          <cell r="C104" t="str">
            <v xml:space="preserve"> Total</v>
          </cell>
          <cell r="D104" t="str">
            <v>PCAAA3900 Total</v>
          </cell>
          <cell r="E104" t="str">
            <v>PCAAA</v>
          </cell>
          <cell r="F104">
            <v>3900</v>
          </cell>
          <cell r="G104" t="str">
            <v>PCAAA3900</v>
          </cell>
          <cell r="H104" t="str">
            <v>DISPOSAL</v>
          </cell>
          <cell r="I104" t="str">
            <v>GENERAL</v>
          </cell>
          <cell r="J104" t="str">
            <v>GENERAL</v>
          </cell>
          <cell r="K104" t="str">
            <v>PREMIUMS RECHARGE</v>
          </cell>
          <cell r="N104" t="e">
            <v>#REF!</v>
          </cell>
          <cell r="O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R104" t="e">
            <v>#REF!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CA104">
            <v>80000</v>
          </cell>
          <cell r="CB104">
            <v>73000</v>
          </cell>
          <cell r="CC104">
            <v>80000</v>
          </cell>
          <cell r="CD104">
            <v>80000</v>
          </cell>
          <cell r="CE104" t="str">
            <v>Client Function Exp</v>
          </cell>
          <cell r="CG104">
            <v>80000</v>
          </cell>
          <cell r="CH104" t="str">
            <v>Client Function Exp</v>
          </cell>
          <cell r="CJ104">
            <v>80000</v>
          </cell>
          <cell r="CL104" t="e">
            <v>#N/A</v>
          </cell>
          <cell r="CN104" t="e">
            <v>#N/A</v>
          </cell>
          <cell r="CO104" t="str">
            <v>PCAAA3900</v>
          </cell>
          <cell r="CS104">
            <v>0</v>
          </cell>
        </row>
        <row r="105">
          <cell r="A105" t="str">
            <v>PCAAA3901 Total</v>
          </cell>
          <cell r="B105" t="str">
            <v>PCAAA3901</v>
          </cell>
          <cell r="C105" t="str">
            <v xml:space="preserve"> Total</v>
          </cell>
          <cell r="D105" t="str">
            <v>PCAAA3901 Total</v>
          </cell>
          <cell r="E105" t="str">
            <v>PCAAA</v>
          </cell>
          <cell r="F105">
            <v>3901</v>
          </cell>
          <cell r="G105" t="str">
            <v>PCAAA3901</v>
          </cell>
          <cell r="H105" t="str">
            <v>DISPOSAL</v>
          </cell>
          <cell r="I105" t="str">
            <v>GENERAL</v>
          </cell>
          <cell r="J105" t="str">
            <v>GENERAL</v>
          </cell>
          <cell r="K105" t="str">
            <v>BALANCE OF RISKS               .</v>
          </cell>
          <cell r="N105" t="e">
            <v>#REF!</v>
          </cell>
          <cell r="O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R105" t="e">
            <v>#REF!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CB105">
            <v>0</v>
          </cell>
          <cell r="CC105">
            <v>0</v>
          </cell>
          <cell r="CD105">
            <v>0</v>
          </cell>
          <cell r="CE105" t="str">
            <v>Client Function Exp</v>
          </cell>
          <cell r="CG105">
            <v>0</v>
          </cell>
          <cell r="CH105" t="str">
            <v>Client Function Exp</v>
          </cell>
          <cell r="CJ105">
            <v>0</v>
          </cell>
          <cell r="CL105" t="e">
            <v>#N/A</v>
          </cell>
          <cell r="CN105" t="e">
            <v>#N/A</v>
          </cell>
          <cell r="CO105" t="str">
            <v>PCAAA3901</v>
          </cell>
          <cell r="CS105">
            <v>0</v>
          </cell>
        </row>
        <row r="106">
          <cell r="A106" t="str">
            <v>PCAAA3910 Total</v>
          </cell>
          <cell r="B106" t="str">
            <v>PCAAA3910</v>
          </cell>
          <cell r="C106" t="str">
            <v xml:space="preserve"> Total</v>
          </cell>
          <cell r="D106" t="str">
            <v>PCAAA3910 Total</v>
          </cell>
          <cell r="E106" t="str">
            <v>PCAAA</v>
          </cell>
          <cell r="F106">
            <v>3910</v>
          </cell>
          <cell r="G106" t="str">
            <v>PCAAA3910</v>
          </cell>
          <cell r="H106" t="str">
            <v>DISPOSAL</v>
          </cell>
          <cell r="I106" t="str">
            <v>GENERAL</v>
          </cell>
          <cell r="J106" t="str">
            <v>GENERAL</v>
          </cell>
          <cell r="K106" t="str">
            <v>PROMOTIONAL ADVERTS            .</v>
          </cell>
          <cell r="N106" t="e">
            <v>#REF!</v>
          </cell>
          <cell r="O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R106" t="e">
            <v>#REF!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CB106">
            <v>0</v>
          </cell>
          <cell r="CC106">
            <v>0</v>
          </cell>
          <cell r="CD106">
            <v>0</v>
          </cell>
          <cell r="CE106" t="str">
            <v>Client Function Exp</v>
          </cell>
          <cell r="CG106">
            <v>0</v>
          </cell>
          <cell r="CH106" t="str">
            <v>Client Function Exp</v>
          </cell>
          <cell r="CJ106">
            <v>0</v>
          </cell>
          <cell r="CL106" t="e">
            <v>#N/A</v>
          </cell>
          <cell r="CN106" t="e">
            <v>#N/A</v>
          </cell>
          <cell r="CO106" t="str">
            <v>PCAAA4004</v>
          </cell>
          <cell r="CS106">
            <v>0</v>
          </cell>
        </row>
        <row r="107">
          <cell r="A107" t="str">
            <v>PCAAA4004 Total</v>
          </cell>
          <cell r="B107" t="str">
            <v>PCAAA4004</v>
          </cell>
          <cell r="C107" t="str">
            <v xml:space="preserve"> Total</v>
          </cell>
          <cell r="D107" t="str">
            <v>PCAAA4004 Total</v>
          </cell>
          <cell r="E107" t="str">
            <v>PCAAA</v>
          </cell>
          <cell r="F107">
            <v>4004</v>
          </cell>
          <cell r="G107" t="str">
            <v>PCAAA4004</v>
          </cell>
          <cell r="H107" t="str">
            <v>DISPOSAL</v>
          </cell>
          <cell r="I107" t="str">
            <v>GENERAL</v>
          </cell>
          <cell r="J107" t="str">
            <v>GENERAL</v>
          </cell>
          <cell r="K107" t="str">
            <v>OTHER PAYMENTS                 .</v>
          </cell>
          <cell r="N107" t="e">
            <v>#REF!</v>
          </cell>
          <cell r="O107" t="e">
            <v>#REF!</v>
          </cell>
          <cell r="R107" t="e">
            <v>#REF!</v>
          </cell>
          <cell r="S107" t="e">
            <v>#REF!</v>
          </cell>
          <cell r="V107">
            <v>0</v>
          </cell>
          <cell r="X107">
            <v>0</v>
          </cell>
          <cell r="Z107">
            <v>0</v>
          </cell>
          <cell r="AE107">
            <v>0</v>
          </cell>
          <cell r="AG107">
            <v>0</v>
          </cell>
          <cell r="AN107">
            <v>0</v>
          </cell>
          <cell r="AR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B107">
            <v>0</v>
          </cell>
          <cell r="CC107">
            <v>0</v>
          </cell>
          <cell r="CD107">
            <v>0</v>
          </cell>
          <cell r="CE107" t="str">
            <v>Client Function Exp</v>
          </cell>
          <cell r="CG107">
            <v>0</v>
          </cell>
          <cell r="CH107" t="str">
            <v>Client Function Exp</v>
          </cell>
          <cell r="CJ107">
            <v>0</v>
          </cell>
          <cell r="CL107" t="e">
            <v>#N/A</v>
          </cell>
          <cell r="CN107" t="e">
            <v>#N/A</v>
          </cell>
          <cell r="CO107" t="str">
            <v>PCAAA4400</v>
          </cell>
          <cell r="CS107">
            <v>0</v>
          </cell>
        </row>
        <row r="108">
          <cell r="A108" t="str">
            <v>PCAAA4400 Total</v>
          </cell>
          <cell r="B108" t="str">
            <v>PCAAA4400</v>
          </cell>
          <cell r="C108" t="str">
            <v xml:space="preserve"> Total</v>
          </cell>
          <cell r="D108" t="str">
            <v>PCAAA4400 Total</v>
          </cell>
          <cell r="E108" t="str">
            <v>PCAAA</v>
          </cell>
          <cell r="F108">
            <v>4400</v>
          </cell>
          <cell r="G108" t="str">
            <v>PCAAA4400</v>
          </cell>
          <cell r="H108" t="str">
            <v>DISPOSAL</v>
          </cell>
          <cell r="I108" t="str">
            <v>GENERAL</v>
          </cell>
          <cell r="J108" t="str">
            <v>GENERAL</v>
          </cell>
          <cell r="K108" t="str">
            <v>PRIVATE CONTRACTORS            .</v>
          </cell>
          <cell r="N108" t="e">
            <v>#REF!</v>
          </cell>
          <cell r="O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R108" t="e">
            <v>#REF!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CA108">
            <v>160000</v>
          </cell>
          <cell r="CB108">
            <v>166899</v>
          </cell>
          <cell r="CC108">
            <v>160000</v>
          </cell>
          <cell r="CD108">
            <v>160000</v>
          </cell>
          <cell r="CE108" t="str">
            <v>Client Function Exp</v>
          </cell>
          <cell r="CG108">
            <v>160000</v>
          </cell>
          <cell r="CH108" t="str">
            <v>Client Function Exp</v>
          </cell>
          <cell r="CJ108">
            <v>160000</v>
          </cell>
          <cell r="CL108" t="e">
            <v>#N/A</v>
          </cell>
          <cell r="CN108" t="e">
            <v>#N/A</v>
          </cell>
          <cell r="CO108" t="str">
            <v>PCAAA4400</v>
          </cell>
          <cell r="CS108">
            <v>0</v>
          </cell>
        </row>
        <row r="109">
          <cell r="A109" t="str">
            <v>PCAAA4620 Total</v>
          </cell>
          <cell r="B109" t="str">
            <v>PCAAA4620</v>
          </cell>
          <cell r="C109" t="str">
            <v xml:space="preserve"> Total</v>
          </cell>
          <cell r="D109" t="str">
            <v>PCAAA4620 Total</v>
          </cell>
          <cell r="E109" t="str">
            <v>PCAAA</v>
          </cell>
          <cell r="F109">
            <v>4620</v>
          </cell>
          <cell r="G109" t="str">
            <v>PCAAA4620</v>
          </cell>
          <cell r="H109" t="str">
            <v>DISPOSAL</v>
          </cell>
          <cell r="I109" t="str">
            <v>GENERAL</v>
          </cell>
          <cell r="J109" t="str">
            <v>GENERAL</v>
          </cell>
          <cell r="K109" t="str">
            <v>OTHER WORK                     .</v>
          </cell>
          <cell r="N109" t="e">
            <v>#REF!</v>
          </cell>
          <cell r="O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R109" t="e">
            <v>#REF!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129984</v>
          </cell>
          <cell r="CB109">
            <v>129984</v>
          </cell>
          <cell r="CC109">
            <v>133883</v>
          </cell>
          <cell r="CD109">
            <v>137899</v>
          </cell>
          <cell r="CE109" t="str">
            <v>Client Function Exp</v>
          </cell>
          <cell r="CG109">
            <v>129984</v>
          </cell>
          <cell r="CH109" t="str">
            <v>Client Function Exp</v>
          </cell>
          <cell r="CJ109">
            <v>129984</v>
          </cell>
          <cell r="CL109" t="e">
            <v>#N/A</v>
          </cell>
          <cell r="CN109" t="e">
            <v>#N/A</v>
          </cell>
          <cell r="CO109" t="str">
            <v>PCAAA6025</v>
          </cell>
          <cell r="CS109">
            <v>0</v>
          </cell>
        </row>
        <row r="110">
          <cell r="A110" t="str">
            <v>PCAAA6025 Total</v>
          </cell>
          <cell r="B110" t="str">
            <v>PCAAA6025</v>
          </cell>
          <cell r="C110" t="str">
            <v xml:space="preserve"> Total</v>
          </cell>
          <cell r="D110" t="str">
            <v>PCAAA6025 Total</v>
          </cell>
          <cell r="E110" t="str">
            <v>PCAAA</v>
          </cell>
          <cell r="F110">
            <v>6025</v>
          </cell>
          <cell r="G110" t="str">
            <v>PCAAA6025</v>
          </cell>
          <cell r="H110" t="str">
            <v>DISPOSAL</v>
          </cell>
          <cell r="I110" t="str">
            <v>GENERAL</v>
          </cell>
          <cell r="J110" t="str">
            <v>GENERAL</v>
          </cell>
          <cell r="K110" t="str">
            <v>SPECIAL CHEQUE CHARGE          .</v>
          </cell>
          <cell r="N110" t="e">
            <v>#REF!</v>
          </cell>
          <cell r="O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R110" t="e">
            <v>#REF!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B110">
            <v>0</v>
          </cell>
          <cell r="CC110">
            <v>0</v>
          </cell>
          <cell r="CD110">
            <v>0</v>
          </cell>
          <cell r="CE110" t="str">
            <v>Client Function Exp</v>
          </cell>
          <cell r="CG110">
            <v>0</v>
          </cell>
          <cell r="CH110" t="str">
            <v>Client Function Exp</v>
          </cell>
          <cell r="CJ110">
            <v>0</v>
          </cell>
          <cell r="CL110" t="e">
            <v>#N/A</v>
          </cell>
          <cell r="CN110" t="e">
            <v>#N/A</v>
          </cell>
          <cell r="CO110" t="str">
            <v>PCAAA6025</v>
          </cell>
          <cell r="CS110">
            <v>0</v>
          </cell>
        </row>
        <row r="111">
          <cell r="A111" t="str">
            <v>PCAAA6200 Total</v>
          </cell>
          <cell r="B111" t="str">
            <v>PCAAA6200</v>
          </cell>
          <cell r="C111" t="str">
            <v xml:space="preserve"> Total</v>
          </cell>
          <cell r="D111" t="str">
            <v>PCAAA6200 Total</v>
          </cell>
          <cell r="E111" t="str">
            <v>PCAAA</v>
          </cell>
          <cell r="F111">
            <v>6200</v>
          </cell>
          <cell r="G111" t="str">
            <v>PCAAA6200</v>
          </cell>
          <cell r="H111" t="str">
            <v>DISPOSAL</v>
          </cell>
          <cell r="I111" t="str">
            <v>GENERAL</v>
          </cell>
          <cell r="J111" t="str">
            <v>GENERAL</v>
          </cell>
          <cell r="K111" t="str">
            <v>EXTERNAL AUDIT                 .</v>
          </cell>
          <cell r="N111" t="e">
            <v>#REF!</v>
          </cell>
          <cell r="O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R111" t="e">
            <v>#REF!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CA111">
            <v>79882</v>
          </cell>
          <cell r="CB111">
            <v>0</v>
          </cell>
          <cell r="CC111">
            <v>82278</v>
          </cell>
          <cell r="CD111">
            <v>84746</v>
          </cell>
          <cell r="CE111" t="str">
            <v>Client Function Exp</v>
          </cell>
          <cell r="CG111">
            <v>79882</v>
          </cell>
          <cell r="CH111" t="str">
            <v>Client Function Exp</v>
          </cell>
          <cell r="CJ111">
            <v>79882</v>
          </cell>
          <cell r="CL111" t="e">
            <v>#N/A</v>
          </cell>
          <cell r="CN111" t="e">
            <v>#N/A</v>
          </cell>
          <cell r="CO111" t="str">
            <v>PCAAA6200</v>
          </cell>
          <cell r="CS111">
            <v>0</v>
          </cell>
        </row>
        <row r="112">
          <cell r="A112" t="str">
            <v>PCAAA6210 Total</v>
          </cell>
          <cell r="B112" t="str">
            <v>PCAAA6210</v>
          </cell>
          <cell r="C112" t="str">
            <v xml:space="preserve"> Total</v>
          </cell>
          <cell r="D112" t="str">
            <v>PCAAA6210 Total</v>
          </cell>
          <cell r="E112" t="str">
            <v>PCAAA</v>
          </cell>
          <cell r="F112">
            <v>6210</v>
          </cell>
          <cell r="G112" t="str">
            <v>PCAAA6210</v>
          </cell>
          <cell r="H112" t="str">
            <v>DISPOSAL</v>
          </cell>
          <cell r="I112" t="str">
            <v>GENERAL</v>
          </cell>
          <cell r="J112" t="str">
            <v>GENERAL</v>
          </cell>
          <cell r="K112" t="str">
            <v>BANK CHARGES</v>
          </cell>
          <cell r="N112" t="e">
            <v>#REF!</v>
          </cell>
          <cell r="O112" t="e">
            <v>#REF!</v>
          </cell>
          <cell r="R112" t="e">
            <v>#REF!</v>
          </cell>
          <cell r="S112" t="e">
            <v>#REF!</v>
          </cell>
          <cell r="V112">
            <v>0</v>
          </cell>
          <cell r="X112">
            <v>0</v>
          </cell>
          <cell r="Z112">
            <v>0</v>
          </cell>
          <cell r="AE112">
            <v>0</v>
          </cell>
          <cell r="AG112">
            <v>0</v>
          </cell>
          <cell r="AN112">
            <v>0</v>
          </cell>
          <cell r="AR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CB112">
            <v>0</v>
          </cell>
          <cell r="CC112">
            <v>0</v>
          </cell>
          <cell r="CD112">
            <v>0</v>
          </cell>
          <cell r="CE112" t="str">
            <v>Client Function Exp</v>
          </cell>
          <cell r="CG112">
            <v>0</v>
          </cell>
          <cell r="CH112" t="str">
            <v>Client Function Exp</v>
          </cell>
          <cell r="CJ112">
            <v>0</v>
          </cell>
          <cell r="CL112" t="e">
            <v>#N/A</v>
          </cell>
          <cell r="CN112" t="e">
            <v>#N/A</v>
          </cell>
          <cell r="CO112" t="str">
            <v>PCAAA6210</v>
          </cell>
          <cell r="CS112">
            <v>0</v>
          </cell>
        </row>
        <row r="113">
          <cell r="A113" t="str">
            <v>PCAAA7600 Total</v>
          </cell>
          <cell r="B113" t="str">
            <v>PCAAA7600</v>
          </cell>
          <cell r="C113" t="str">
            <v xml:space="preserve"> Total</v>
          </cell>
          <cell r="D113" t="str">
            <v>PCAAA7600 Total</v>
          </cell>
          <cell r="E113" t="str">
            <v>PCAAA</v>
          </cell>
          <cell r="F113">
            <v>7600</v>
          </cell>
          <cell r="G113" t="str">
            <v>PCAAA7600</v>
          </cell>
          <cell r="H113" t="str">
            <v>DISPOSAL</v>
          </cell>
          <cell r="I113" t="str">
            <v>GENERAL</v>
          </cell>
          <cell r="J113" t="str">
            <v>GENERAL</v>
          </cell>
          <cell r="K113" t="str">
            <v>C.L.F. DEBT MANAGEMENT         .</v>
          </cell>
          <cell r="N113" t="e">
            <v>#REF!</v>
          </cell>
          <cell r="O113" t="e">
            <v>#REF!</v>
          </cell>
          <cell r="R113" t="e">
            <v>#REF!</v>
          </cell>
          <cell r="S113" t="e">
            <v>#REF!</v>
          </cell>
          <cell r="V113">
            <v>0</v>
          </cell>
          <cell r="X113">
            <v>0</v>
          </cell>
          <cell r="Z113">
            <v>0</v>
          </cell>
          <cell r="AE113">
            <v>0</v>
          </cell>
          <cell r="AG113">
            <v>0</v>
          </cell>
          <cell r="AN113">
            <v>0</v>
          </cell>
          <cell r="AR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CA113">
            <v>11570</v>
          </cell>
          <cell r="CB113">
            <v>0</v>
          </cell>
          <cell r="CC113">
            <v>11917</v>
          </cell>
          <cell r="CD113">
            <v>12275</v>
          </cell>
          <cell r="CE113" t="str">
            <v>Client Function Exp</v>
          </cell>
          <cell r="CG113">
            <v>11570</v>
          </cell>
          <cell r="CH113" t="str">
            <v>Client Function Exp</v>
          </cell>
          <cell r="CJ113">
            <v>11570</v>
          </cell>
          <cell r="CL113" t="e">
            <v>#N/A</v>
          </cell>
          <cell r="CN113" t="e">
            <v>#N/A</v>
          </cell>
          <cell r="CO113" t="str">
            <v>PCAAA7600</v>
          </cell>
          <cell r="CS113">
            <v>0</v>
          </cell>
        </row>
        <row r="114">
          <cell r="A114" t="str">
            <v>PCAAA9500 Total</v>
          </cell>
          <cell r="B114" t="str">
            <v>PCAAA9500</v>
          </cell>
          <cell r="C114" t="str">
            <v xml:space="preserve"> Total</v>
          </cell>
          <cell r="D114" t="str">
            <v>PCAAA9500 Total</v>
          </cell>
          <cell r="E114" t="str">
            <v>PCAAA</v>
          </cell>
          <cell r="F114">
            <v>9500</v>
          </cell>
          <cell r="G114" t="str">
            <v>PCAAA9500</v>
          </cell>
          <cell r="H114" t="str">
            <v>DISPOSAL</v>
          </cell>
          <cell r="I114" t="str">
            <v>GENERAL</v>
          </cell>
          <cell r="J114" t="str">
            <v>GENERAL</v>
          </cell>
          <cell r="K114" t="str">
            <v>CENTRAL RECHARGES           .</v>
          </cell>
          <cell r="N114" t="e">
            <v>#REF!</v>
          </cell>
          <cell r="O114" t="e">
            <v>#REF!</v>
          </cell>
          <cell r="R114" t="e">
            <v>#REF!</v>
          </cell>
          <cell r="S114" t="e">
            <v>#REF!</v>
          </cell>
          <cell r="V114">
            <v>0</v>
          </cell>
          <cell r="X114">
            <v>0</v>
          </cell>
          <cell r="Z114">
            <v>0</v>
          </cell>
          <cell r="AE114">
            <v>0</v>
          </cell>
          <cell r="AG114">
            <v>0</v>
          </cell>
          <cell r="AN114">
            <v>0</v>
          </cell>
          <cell r="AR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CB114">
            <v>0</v>
          </cell>
          <cell r="CC114">
            <v>0</v>
          </cell>
          <cell r="CD114">
            <v>0</v>
          </cell>
          <cell r="CE114" t="str">
            <v>Client Function Inc</v>
          </cell>
          <cell r="CG114">
            <v>0</v>
          </cell>
          <cell r="CH114" t="str">
            <v>Client Function Inc</v>
          </cell>
          <cell r="CJ114">
            <v>0</v>
          </cell>
          <cell r="CL114" t="e">
            <v>#N/A</v>
          </cell>
          <cell r="CN114" t="e">
            <v>#N/A</v>
          </cell>
          <cell r="CO114" t="str">
            <v>PCAAA9510</v>
          </cell>
          <cell r="CS114">
            <v>0</v>
          </cell>
        </row>
        <row r="115">
          <cell r="A115" t="str">
            <v>PCAAA9510 Total</v>
          </cell>
          <cell r="B115" t="str">
            <v>PCAAA9510</v>
          </cell>
          <cell r="C115" t="str">
            <v xml:space="preserve"> Total</v>
          </cell>
          <cell r="D115" t="str">
            <v>PCAAA9510 Total</v>
          </cell>
          <cell r="E115" t="str">
            <v>PCAAA</v>
          </cell>
          <cell r="F115">
            <v>9510</v>
          </cell>
          <cell r="G115" t="str">
            <v>PCAAA9510</v>
          </cell>
          <cell r="H115" t="str">
            <v>DISPOSAL</v>
          </cell>
          <cell r="I115" t="str">
            <v>GENERAL</v>
          </cell>
          <cell r="J115" t="str">
            <v>GENERAL</v>
          </cell>
          <cell r="K115" t="str">
            <v>INTER DIVISIONAL PAYMENTS      .</v>
          </cell>
          <cell r="N115" t="e">
            <v>#REF!</v>
          </cell>
          <cell r="O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R115" t="e">
            <v>#REF!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CA115">
            <v>-89388</v>
          </cell>
          <cell r="CB115">
            <v>-87139</v>
          </cell>
          <cell r="CC115">
            <v>-92952</v>
          </cell>
          <cell r="CD115">
            <v>-95725</v>
          </cell>
          <cell r="CE115" t="str">
            <v>Client Function Inc</v>
          </cell>
          <cell r="CG115">
            <v>-89388</v>
          </cell>
          <cell r="CH115" t="str">
            <v>Client Function Inc</v>
          </cell>
          <cell r="CJ115">
            <v>-89388</v>
          </cell>
          <cell r="CL115" t="e">
            <v>#N/A</v>
          </cell>
          <cell r="CN115" t="e">
            <v>#N/A</v>
          </cell>
          <cell r="CO115" t="str">
            <v>PCAAA9510</v>
          </cell>
          <cell r="CS115">
            <v>0</v>
          </cell>
        </row>
        <row r="116">
          <cell r="A116" t="str">
            <v>PCAAA9910 Total</v>
          </cell>
          <cell r="B116" t="str">
            <v>PCAAA9910</v>
          </cell>
          <cell r="C116" t="str">
            <v xml:space="preserve"> Total</v>
          </cell>
          <cell r="D116" t="str">
            <v>PCAAA9910 Total</v>
          </cell>
          <cell r="E116" t="str">
            <v>PCAAA</v>
          </cell>
          <cell r="F116">
            <v>9910</v>
          </cell>
          <cell r="G116" t="str">
            <v>PCAAA9910</v>
          </cell>
          <cell r="H116" t="str">
            <v>DISPOSAL</v>
          </cell>
          <cell r="I116" t="str">
            <v>GENERAL</v>
          </cell>
          <cell r="J116" t="str">
            <v>GENERAL</v>
          </cell>
          <cell r="K116" t="str">
            <v>GENERAL                        .</v>
          </cell>
          <cell r="N116" t="e">
            <v>#REF!</v>
          </cell>
          <cell r="O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R116" t="e">
            <v>#REF!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A116">
            <v>-172391</v>
          </cell>
          <cell r="CB116">
            <v>-211844</v>
          </cell>
          <cell r="CC116">
            <v>-177562.73</v>
          </cell>
          <cell r="CD116">
            <v>-181113.98460000003</v>
          </cell>
          <cell r="CE116" t="str">
            <v>Client Function Inc</v>
          </cell>
          <cell r="CG116">
            <v>-172391</v>
          </cell>
          <cell r="CH116" t="str">
            <v>Client Function Inc</v>
          </cell>
          <cell r="CJ116">
            <v>-172391</v>
          </cell>
          <cell r="CL116" t="e">
            <v>#N/A</v>
          </cell>
          <cell r="CN116" t="e">
            <v>#N/A</v>
          </cell>
          <cell r="CO116" t="str">
            <v>PCABA2020</v>
          </cell>
          <cell r="CS116">
            <v>0</v>
          </cell>
        </row>
        <row r="117">
          <cell r="A117" t="str">
            <v>PCABA2020 Total</v>
          </cell>
          <cell r="B117" t="str">
            <v>PCABA2020</v>
          </cell>
          <cell r="C117" t="str">
            <v xml:space="preserve"> Total</v>
          </cell>
          <cell r="D117" t="str">
            <v>PCABA2020 Total</v>
          </cell>
          <cell r="E117" t="str">
            <v>PCABA</v>
          </cell>
          <cell r="F117">
            <v>2020</v>
          </cell>
          <cell r="G117" t="str">
            <v>PCABA2020</v>
          </cell>
          <cell r="H117" t="str">
            <v>DISPOSAL</v>
          </cell>
          <cell r="I117" t="str">
            <v>GENERAL</v>
          </cell>
          <cell r="J117" t="str">
            <v>HIRED VAN</v>
          </cell>
          <cell r="K117" t="str">
            <v>FUEL GENERAL                   .</v>
          </cell>
          <cell r="N117" t="e">
            <v>#REF!</v>
          </cell>
          <cell r="O117" t="e">
            <v>#REF!</v>
          </cell>
          <cell r="R117" t="e">
            <v>#REF!</v>
          </cell>
          <cell r="S117" t="e">
            <v>#REF!</v>
          </cell>
          <cell r="V117">
            <v>0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R117" t="e">
            <v>#REF!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CB117">
            <v>0</v>
          </cell>
          <cell r="CC117">
            <v>0</v>
          </cell>
          <cell r="CD117">
            <v>0</v>
          </cell>
          <cell r="CE117" t="str">
            <v>Client Function Exp</v>
          </cell>
          <cell r="CG117">
            <v>0</v>
          </cell>
          <cell r="CH117" t="str">
            <v>Client Function Exp</v>
          </cell>
          <cell r="CJ117">
            <v>0</v>
          </cell>
          <cell r="CL117" t="e">
            <v>#N/A</v>
          </cell>
          <cell r="CN117" t="e">
            <v>#N/A</v>
          </cell>
          <cell r="CO117" t="str">
            <v>PCABA2020</v>
          </cell>
          <cell r="CR117">
            <v>590.5</v>
          </cell>
          <cell r="CS117" t="e">
            <v>#REF!</v>
          </cell>
        </row>
        <row r="118">
          <cell r="A118" t="str">
            <v>PCABA2200 Total</v>
          </cell>
          <cell r="B118" t="str">
            <v>PCABA2200</v>
          </cell>
          <cell r="C118" t="str">
            <v xml:space="preserve"> Total</v>
          </cell>
          <cell r="D118" t="str">
            <v>PCABA2200 Total</v>
          </cell>
          <cell r="E118" t="str">
            <v>PCABA</v>
          </cell>
          <cell r="F118">
            <v>2200</v>
          </cell>
          <cell r="G118" t="str">
            <v>PCABA2200</v>
          </cell>
          <cell r="H118" t="str">
            <v>DISPOSAL</v>
          </cell>
          <cell r="I118" t="str">
            <v>GENERAL</v>
          </cell>
          <cell r="J118" t="str">
            <v>HIRED VAN</v>
          </cell>
          <cell r="K118" t="str">
            <v>VEHICLE HIRE                   .</v>
          </cell>
          <cell r="N118" t="e">
            <v>#REF!</v>
          </cell>
          <cell r="O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R118" t="e">
            <v>#REF!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B118">
            <v>0</v>
          </cell>
          <cell r="CC118">
            <v>0</v>
          </cell>
          <cell r="CD118">
            <v>0</v>
          </cell>
          <cell r="CE118" t="str">
            <v>Client Function Exp</v>
          </cell>
          <cell r="CG118">
            <v>0</v>
          </cell>
          <cell r="CH118" t="str">
            <v>Client Function Exp</v>
          </cell>
          <cell r="CJ118">
            <v>0</v>
          </cell>
          <cell r="CL118" t="e">
            <v>#N/A</v>
          </cell>
          <cell r="CN118" t="e">
            <v>#N/A</v>
          </cell>
          <cell r="CO118" t="str">
            <v>PCABA2200</v>
          </cell>
          <cell r="CR118">
            <v>5450.93</v>
          </cell>
          <cell r="CS118" t="e">
            <v>#REF!</v>
          </cell>
        </row>
        <row r="119">
          <cell r="A119" t="str">
            <v>PCABB2010 Total</v>
          </cell>
          <cell r="B119" t="str">
            <v>PCABB2010</v>
          </cell>
          <cell r="C119" t="str">
            <v xml:space="preserve"> Total</v>
          </cell>
          <cell r="D119" t="str">
            <v>PCABB2010 Total</v>
          </cell>
          <cell r="E119" t="str">
            <v>PCABB</v>
          </cell>
          <cell r="F119">
            <v>2010</v>
          </cell>
          <cell r="G119" t="str">
            <v>PCABB2010</v>
          </cell>
          <cell r="H119" t="str">
            <v>DISPOSAL</v>
          </cell>
          <cell r="I119" t="str">
            <v>GENERAL</v>
          </cell>
          <cell r="J119" t="str">
            <v>HIRED VAN</v>
          </cell>
          <cell r="K119" t="str">
            <v>VEHICLE MAINTENANCE            .</v>
          </cell>
          <cell r="N119" t="e">
            <v>#REF!</v>
          </cell>
          <cell r="O119" t="e">
            <v>#REF!</v>
          </cell>
          <cell r="R119" t="e">
            <v>#REF!</v>
          </cell>
          <cell r="S119" t="e">
            <v>#REF!</v>
          </cell>
          <cell r="V119">
            <v>0</v>
          </cell>
          <cell r="X119">
            <v>0</v>
          </cell>
          <cell r="Z119">
            <v>0</v>
          </cell>
          <cell r="AE119">
            <v>0</v>
          </cell>
          <cell r="AG119">
            <v>0</v>
          </cell>
          <cell r="AN119">
            <v>0</v>
          </cell>
          <cell r="AR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CB119">
            <v>0</v>
          </cell>
          <cell r="CC119">
            <v>0</v>
          </cell>
          <cell r="CD119">
            <v>0</v>
          </cell>
          <cell r="CE119" t="str">
            <v>Client Function Exp</v>
          </cell>
          <cell r="CG119">
            <v>0</v>
          </cell>
          <cell r="CH119" t="str">
            <v>Client Function Exp</v>
          </cell>
          <cell r="CJ119">
            <v>0</v>
          </cell>
          <cell r="CL119" t="e">
            <v>#N/A</v>
          </cell>
          <cell r="CN119" t="e">
            <v>#N/A</v>
          </cell>
          <cell r="CO119" t="str">
            <v>PCABB2010</v>
          </cell>
          <cell r="CR119">
            <v>0</v>
          </cell>
          <cell r="CS119">
            <v>0</v>
          </cell>
        </row>
        <row r="120">
          <cell r="A120" t="str">
            <v>PCABB2022 Total</v>
          </cell>
          <cell r="B120" t="str">
            <v>PCABB2022</v>
          </cell>
          <cell r="C120" t="str">
            <v xml:space="preserve"> Total</v>
          </cell>
          <cell r="D120" t="str">
            <v>PCABB2022 Total</v>
          </cell>
          <cell r="E120" t="str">
            <v>PCABB</v>
          </cell>
          <cell r="F120">
            <v>2022</v>
          </cell>
          <cell r="G120" t="str">
            <v>PCABB2022</v>
          </cell>
          <cell r="H120" t="str">
            <v>DISPOSAL</v>
          </cell>
          <cell r="I120" t="str">
            <v>GENERAL</v>
          </cell>
          <cell r="J120" t="str">
            <v>HIRED VAN</v>
          </cell>
          <cell r="K120" t="str">
            <v>TYRES-PURCHASE                 .</v>
          </cell>
          <cell r="N120" t="e">
            <v>#REF!</v>
          </cell>
          <cell r="O120" t="e">
            <v>#REF!</v>
          </cell>
          <cell r="R120" t="e">
            <v>#REF!</v>
          </cell>
          <cell r="S120" t="e">
            <v>#REF!</v>
          </cell>
          <cell r="V120">
            <v>0</v>
          </cell>
          <cell r="X120">
            <v>0</v>
          </cell>
          <cell r="Z120">
            <v>0</v>
          </cell>
          <cell r="AE120">
            <v>0</v>
          </cell>
          <cell r="AG120">
            <v>0</v>
          </cell>
          <cell r="AN120">
            <v>0</v>
          </cell>
          <cell r="AR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B120">
            <v>0</v>
          </cell>
          <cell r="CC120">
            <v>0</v>
          </cell>
          <cell r="CD120">
            <v>0</v>
          </cell>
          <cell r="CE120" t="str">
            <v>Client Function Exp</v>
          </cell>
          <cell r="CG120">
            <v>0</v>
          </cell>
          <cell r="CH120" t="str">
            <v>Client Function Exp</v>
          </cell>
          <cell r="CJ120">
            <v>0</v>
          </cell>
          <cell r="CL120" t="e">
            <v>#N/A</v>
          </cell>
          <cell r="CN120" t="e">
            <v>#N/A</v>
          </cell>
          <cell r="CO120" t="str">
            <v>PCABB2022</v>
          </cell>
          <cell r="CR120">
            <v>0</v>
          </cell>
          <cell r="CS120">
            <v>0</v>
          </cell>
        </row>
        <row r="121">
          <cell r="A121" t="str">
            <v>PCABB2200 Total</v>
          </cell>
          <cell r="B121" t="str">
            <v>PCABB2200</v>
          </cell>
          <cell r="C121" t="str">
            <v xml:space="preserve"> Total</v>
          </cell>
          <cell r="D121" t="str">
            <v>PCABB2200 Total</v>
          </cell>
          <cell r="E121" t="str">
            <v>PCABB</v>
          </cell>
          <cell r="F121">
            <v>2200</v>
          </cell>
          <cell r="G121" t="str">
            <v>PCABB2200</v>
          </cell>
          <cell r="H121" t="str">
            <v>DISPOSAL</v>
          </cell>
          <cell r="I121" t="str">
            <v>GENERAL</v>
          </cell>
          <cell r="J121" t="str">
            <v>HIRED VAN</v>
          </cell>
          <cell r="K121" t="str">
            <v>VEHICLE HIRE                   .</v>
          </cell>
          <cell r="N121" t="e">
            <v>#REF!</v>
          </cell>
          <cell r="O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R121" t="e">
            <v>#REF!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CB121">
            <v>0</v>
          </cell>
          <cell r="CC121">
            <v>0</v>
          </cell>
          <cell r="CD121">
            <v>0</v>
          </cell>
          <cell r="CE121" t="str">
            <v>Client Function Exp</v>
          </cell>
          <cell r="CG121">
            <v>0</v>
          </cell>
          <cell r="CH121" t="str">
            <v>Client Function Exp</v>
          </cell>
          <cell r="CJ121">
            <v>0</v>
          </cell>
          <cell r="CL121" t="e">
            <v>#N/A</v>
          </cell>
          <cell r="CN121" t="e">
            <v>#N/A</v>
          </cell>
          <cell r="CO121" t="str">
            <v>PCABB2200</v>
          </cell>
          <cell r="CR121">
            <v>2459</v>
          </cell>
          <cell r="CS121" t="e">
            <v>#REF!</v>
          </cell>
        </row>
        <row r="122">
          <cell r="A122" t="str">
            <v>PCBAA450 Total</v>
          </cell>
          <cell r="B122" t="str">
            <v>PCBAA450</v>
          </cell>
          <cell r="C122" t="str">
            <v xml:space="preserve"> Total</v>
          </cell>
          <cell r="D122" t="str">
            <v>PCBAA450 Total</v>
          </cell>
          <cell r="E122" t="str">
            <v>PCBAA</v>
          </cell>
          <cell r="F122">
            <v>450</v>
          </cell>
          <cell r="G122" t="str">
            <v>PCBAA450</v>
          </cell>
          <cell r="H122" t="str">
            <v>DISPOSAL</v>
          </cell>
          <cell r="I122" t="str">
            <v>CONTRACTS/ENVIRONMENTAL</v>
          </cell>
          <cell r="J122" t="str">
            <v>GENERAL</v>
          </cell>
          <cell r="K122" t="str">
            <v>OTHER STAFF STANDARD PAY       .</v>
          </cell>
          <cell r="N122" t="e">
            <v>#REF!</v>
          </cell>
          <cell r="O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R122" t="e">
            <v>#REF!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A122">
            <v>274419</v>
          </cell>
          <cell r="CB122">
            <v>0</v>
          </cell>
          <cell r="CC122">
            <v>277163.19</v>
          </cell>
          <cell r="CD122">
            <v>279934.82189999998</v>
          </cell>
          <cell r="CE122" t="str">
            <v>Client Function Exp</v>
          </cell>
          <cell r="CG122">
            <v>274419</v>
          </cell>
          <cell r="CH122" t="str">
            <v>Client Function Exp</v>
          </cell>
          <cell r="CJ122">
            <v>274419</v>
          </cell>
          <cell r="CL122" t="e">
            <v>#N/A</v>
          </cell>
          <cell r="CN122" t="e">
            <v>#N/A</v>
          </cell>
          <cell r="CO122" t="str">
            <v>PCBAA450</v>
          </cell>
          <cell r="CR122">
            <v>228507.72</v>
          </cell>
          <cell r="CS122" t="e">
            <v>#REF!</v>
          </cell>
        </row>
        <row r="123">
          <cell r="A123" t="str">
            <v>PCBAA451 Total</v>
          </cell>
          <cell r="B123" t="str">
            <v>PCBAA451</v>
          </cell>
          <cell r="C123" t="str">
            <v xml:space="preserve"> Total</v>
          </cell>
          <cell r="D123" t="str">
            <v>PCBAA451 Total</v>
          </cell>
          <cell r="E123" t="str">
            <v>PCBAA</v>
          </cell>
          <cell r="F123">
            <v>451</v>
          </cell>
          <cell r="G123" t="str">
            <v>PCBAA451</v>
          </cell>
          <cell r="H123" t="str">
            <v>DISPOSAL</v>
          </cell>
          <cell r="I123" t="str">
            <v>CONTRACTS/ENVIRONMENTAL</v>
          </cell>
          <cell r="J123" t="str">
            <v>GENERAL</v>
          </cell>
          <cell r="K123" t="str">
            <v>OTHER STAFF OVERTIME           .</v>
          </cell>
          <cell r="N123" t="e">
            <v>#REF!</v>
          </cell>
          <cell r="O123" t="e">
            <v>#REF!</v>
          </cell>
          <cell r="R123" t="e">
            <v>#REF!</v>
          </cell>
          <cell r="S123" t="e">
            <v>#REF!</v>
          </cell>
          <cell r="V123">
            <v>0</v>
          </cell>
          <cell r="X123">
            <v>0</v>
          </cell>
          <cell r="Z123">
            <v>0</v>
          </cell>
          <cell r="AE123">
            <v>0</v>
          </cell>
          <cell r="AG123">
            <v>0</v>
          </cell>
          <cell r="AN123">
            <v>0</v>
          </cell>
          <cell r="AR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B123">
            <v>0</v>
          </cell>
          <cell r="CC123">
            <v>0</v>
          </cell>
          <cell r="CD123">
            <v>0</v>
          </cell>
          <cell r="CE123" t="str">
            <v>Client Function Exp</v>
          </cell>
          <cell r="CG123">
            <v>0</v>
          </cell>
          <cell r="CH123" t="str">
            <v>Client Function Exp</v>
          </cell>
          <cell r="CJ123">
            <v>0</v>
          </cell>
          <cell r="CL123" t="e">
            <v>#N/A</v>
          </cell>
          <cell r="CN123" t="e">
            <v>#N/A</v>
          </cell>
          <cell r="CO123" t="str">
            <v>PCBAA451</v>
          </cell>
          <cell r="CR123">
            <v>0</v>
          </cell>
          <cell r="CS123">
            <v>0</v>
          </cell>
        </row>
        <row r="124">
          <cell r="A124" t="str">
            <v>PCBAA452 Total</v>
          </cell>
          <cell r="B124" t="str">
            <v>PCBAA452</v>
          </cell>
          <cell r="C124" t="str">
            <v xml:space="preserve"> Total</v>
          </cell>
          <cell r="D124" t="str">
            <v>PCBAA452 Total</v>
          </cell>
          <cell r="E124" t="str">
            <v>PCBAA</v>
          </cell>
          <cell r="F124">
            <v>452</v>
          </cell>
          <cell r="G124" t="str">
            <v>PCBAA452</v>
          </cell>
          <cell r="H124" t="str">
            <v>DISPOSAL</v>
          </cell>
          <cell r="I124" t="str">
            <v>CONTRACTS/ENVIRONMENTAL</v>
          </cell>
          <cell r="J124" t="str">
            <v>GENERAL</v>
          </cell>
          <cell r="K124" t="str">
            <v>OTHER STAFF ALLOWANCES         .</v>
          </cell>
          <cell r="N124" t="e">
            <v>#REF!</v>
          </cell>
          <cell r="O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R124" t="e">
            <v>#REF!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B124">
            <v>0</v>
          </cell>
          <cell r="CC124">
            <v>0</v>
          </cell>
          <cell r="CD124">
            <v>0</v>
          </cell>
          <cell r="CE124" t="str">
            <v>Client Function Exp</v>
          </cell>
          <cell r="CG124">
            <v>0</v>
          </cell>
          <cell r="CH124" t="str">
            <v>Client Function Exp</v>
          </cell>
          <cell r="CJ124">
            <v>0</v>
          </cell>
          <cell r="CL124" t="e">
            <v>#N/A</v>
          </cell>
          <cell r="CN124" t="e">
            <v>#N/A</v>
          </cell>
          <cell r="CO124" t="str">
            <v>PCBAA452</v>
          </cell>
          <cell r="CR124">
            <v>6072.47</v>
          </cell>
          <cell r="CS124" t="e">
            <v>#REF!</v>
          </cell>
        </row>
        <row r="125">
          <cell r="A125" t="str">
            <v>PCBAA453 Total</v>
          </cell>
          <cell r="B125" t="str">
            <v>PCBAA453</v>
          </cell>
          <cell r="C125" t="str">
            <v xml:space="preserve"> Total</v>
          </cell>
          <cell r="D125" t="str">
            <v>PCBAA453 Total</v>
          </cell>
          <cell r="E125" t="str">
            <v>PCBAA</v>
          </cell>
          <cell r="F125">
            <v>453</v>
          </cell>
          <cell r="G125" t="str">
            <v>PCBAA453</v>
          </cell>
          <cell r="H125" t="str">
            <v>DISPOSAL</v>
          </cell>
          <cell r="I125" t="str">
            <v>CONTRACTS/ENVIRONMENTAL</v>
          </cell>
          <cell r="J125" t="str">
            <v>GENERAL</v>
          </cell>
          <cell r="K125" t="str">
            <v>OTHER STAFF NAT.INS.           .</v>
          </cell>
          <cell r="N125" t="e">
            <v>#REF!</v>
          </cell>
          <cell r="O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R125" t="e">
            <v>#REF!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A125">
            <v>22305.648000000001</v>
          </cell>
          <cell r="CB125">
            <v>0</v>
          </cell>
          <cell r="CC125">
            <v>22742.7356</v>
          </cell>
          <cell r="CD125">
            <v>22970.162956</v>
          </cell>
          <cell r="CE125" t="str">
            <v>Client Function Exp</v>
          </cell>
          <cell r="CG125">
            <v>22305.648000000001</v>
          </cell>
          <cell r="CH125" t="str">
            <v>Client Function Exp</v>
          </cell>
          <cell r="CJ125">
            <v>22305.648000000001</v>
          </cell>
          <cell r="CL125" t="e">
            <v>#N/A</v>
          </cell>
          <cell r="CN125" t="e">
            <v>#N/A</v>
          </cell>
          <cell r="CO125" t="str">
            <v>PCBAA453</v>
          </cell>
          <cell r="CR125">
            <v>17428.79</v>
          </cell>
          <cell r="CS125" t="e">
            <v>#REF!</v>
          </cell>
        </row>
        <row r="126">
          <cell r="A126" t="str">
            <v>PCBAA454 Total</v>
          </cell>
          <cell r="B126" t="str">
            <v>PCBAA454</v>
          </cell>
          <cell r="C126" t="str">
            <v xml:space="preserve"> Total</v>
          </cell>
          <cell r="D126" t="str">
            <v>PCBAA454 Total</v>
          </cell>
          <cell r="E126" t="str">
            <v>PCBAA</v>
          </cell>
          <cell r="F126">
            <v>454</v>
          </cell>
          <cell r="G126" t="str">
            <v>PCBAA454</v>
          </cell>
          <cell r="H126" t="str">
            <v>DISPOSAL</v>
          </cell>
          <cell r="I126" t="str">
            <v>CONTRACTS/ENVIRONMENTAL</v>
          </cell>
          <cell r="J126" t="str">
            <v>GENERAL</v>
          </cell>
          <cell r="K126" t="str">
            <v>OTHER STAFF SUPERANNUATION     .</v>
          </cell>
          <cell r="N126" t="e">
            <v>#REF!</v>
          </cell>
          <cell r="O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R126" t="e">
            <v>#REF!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A126">
            <v>49785.399286046821</v>
          </cell>
          <cell r="CB126">
            <v>0</v>
          </cell>
          <cell r="CC126">
            <v>50451.520000000004</v>
          </cell>
          <cell r="CD126">
            <v>50956.035200000006</v>
          </cell>
          <cell r="CE126" t="str">
            <v>Client Function Exp</v>
          </cell>
          <cell r="CG126">
            <v>49785.399286046821</v>
          </cell>
          <cell r="CH126" t="str">
            <v>Client Function Exp</v>
          </cell>
          <cell r="CJ126">
            <v>49785.399286046821</v>
          </cell>
          <cell r="CL126" t="e">
            <v>#N/A</v>
          </cell>
          <cell r="CN126" t="e">
            <v>#N/A</v>
          </cell>
          <cell r="CO126" t="str">
            <v>PCBAA454</v>
          </cell>
          <cell r="CR126">
            <v>41310.53</v>
          </cell>
          <cell r="CS126" t="e">
            <v>#REF!</v>
          </cell>
        </row>
        <row r="127">
          <cell r="A127" t="str">
            <v>PCBAA910 Total</v>
          </cell>
          <cell r="B127" t="str">
            <v>PCBAA910</v>
          </cell>
          <cell r="C127" t="str">
            <v xml:space="preserve"> Total</v>
          </cell>
          <cell r="D127" t="str">
            <v>PCBAA910 Total</v>
          </cell>
          <cell r="E127" t="str">
            <v>PCBAA</v>
          </cell>
          <cell r="F127">
            <v>910</v>
          </cell>
          <cell r="G127" t="str">
            <v>PCBAA910</v>
          </cell>
          <cell r="H127" t="str">
            <v>DISPOSAL</v>
          </cell>
          <cell r="I127" t="str">
            <v>CONTRACTS/ENVIRONMENTAL</v>
          </cell>
          <cell r="J127" t="str">
            <v>GENERAL</v>
          </cell>
          <cell r="K127" t="str">
            <v>TRAINING POST-QUALN FEES       .</v>
          </cell>
          <cell r="N127" t="e">
            <v>#REF!</v>
          </cell>
          <cell r="O127" t="e">
            <v>#REF!</v>
          </cell>
          <cell r="R127" t="e">
            <v>#REF!</v>
          </cell>
          <cell r="S127" t="e">
            <v>#REF!</v>
          </cell>
          <cell r="V127">
            <v>0</v>
          </cell>
          <cell r="X127">
            <v>0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R127" t="e">
            <v>#REF!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CB127">
            <v>0</v>
          </cell>
          <cell r="CC127">
            <v>0</v>
          </cell>
          <cell r="CD127">
            <v>0</v>
          </cell>
          <cell r="CE127" t="e">
            <v>#N/A</v>
          </cell>
          <cell r="CG127">
            <v>0</v>
          </cell>
          <cell r="CH127" t="str">
            <v>Client Function Exp</v>
          </cell>
          <cell r="CJ127">
            <v>0</v>
          </cell>
          <cell r="CL127" t="e">
            <v>#N/A</v>
          </cell>
          <cell r="CN127" t="e">
            <v>#N/A</v>
          </cell>
          <cell r="CO127" t="str">
            <v>PCBAA910</v>
          </cell>
          <cell r="CR127">
            <v>567</v>
          </cell>
          <cell r="CS127" t="e">
            <v>#REF!</v>
          </cell>
        </row>
        <row r="128">
          <cell r="A128" t="str">
            <v>PCBAA911 Total</v>
          </cell>
          <cell r="B128" t="str">
            <v>PCBAA911</v>
          </cell>
          <cell r="C128" t="str">
            <v xml:space="preserve"> Total</v>
          </cell>
          <cell r="D128" t="str">
            <v>PCBAA911 Total</v>
          </cell>
          <cell r="E128" t="str">
            <v>PCBAA</v>
          </cell>
          <cell r="F128">
            <v>911</v>
          </cell>
          <cell r="G128" t="str">
            <v>PCBAA911</v>
          </cell>
          <cell r="H128" t="str">
            <v>DISPOSAL</v>
          </cell>
          <cell r="I128" t="str">
            <v>CONTRACTS/ENVIRONMENTAL</v>
          </cell>
          <cell r="J128" t="str">
            <v>GENERAL</v>
          </cell>
          <cell r="K128" t="str">
            <v>TRAINING POST-QUALN TRAVEL     .</v>
          </cell>
          <cell r="N128" t="e">
            <v>#REF!</v>
          </cell>
          <cell r="O128" t="e">
            <v>#REF!</v>
          </cell>
          <cell r="R128" t="e">
            <v>#REF!</v>
          </cell>
          <cell r="S128" t="e">
            <v>#REF!</v>
          </cell>
          <cell r="V128">
            <v>0</v>
          </cell>
          <cell r="X128">
            <v>0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R128" t="e">
            <v>#REF!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CB128">
            <v>0</v>
          </cell>
          <cell r="CC128">
            <v>0</v>
          </cell>
          <cell r="CD128">
            <v>0</v>
          </cell>
          <cell r="CE128" t="e">
            <v>#N/A</v>
          </cell>
          <cell r="CG128">
            <v>0</v>
          </cell>
          <cell r="CH128" t="str">
            <v>Client Function Exp</v>
          </cell>
          <cell r="CJ128">
            <v>0</v>
          </cell>
          <cell r="CL128" t="e">
            <v>#N/A</v>
          </cell>
          <cell r="CN128" t="e">
            <v>#N/A</v>
          </cell>
          <cell r="CO128" t="str">
            <v>PCBAA911</v>
          </cell>
          <cell r="CR128">
            <v>50.6</v>
          </cell>
          <cell r="CS128" t="e">
            <v>#REF!</v>
          </cell>
        </row>
        <row r="129">
          <cell r="A129" t="str">
            <v>PCBAA2300 Total</v>
          </cell>
          <cell r="B129" t="str">
            <v>PCBAA2300</v>
          </cell>
          <cell r="C129" t="str">
            <v xml:space="preserve"> Total</v>
          </cell>
          <cell r="D129" t="str">
            <v>PCBAA2300 Total</v>
          </cell>
          <cell r="E129" t="str">
            <v>PCBAA</v>
          </cell>
          <cell r="F129">
            <v>2300</v>
          </cell>
          <cell r="G129" t="str">
            <v>PCBAA2300</v>
          </cell>
          <cell r="H129" t="str">
            <v>DISPOSAL</v>
          </cell>
          <cell r="I129" t="str">
            <v>CONTRACTS/ENVIRONMENTAL</v>
          </cell>
          <cell r="J129" t="str">
            <v>GENERAL</v>
          </cell>
          <cell r="K129" t="str">
            <v>CAR ALLOWANCES</v>
          </cell>
          <cell r="N129" t="e">
            <v>#REF!</v>
          </cell>
          <cell r="O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R129" t="e">
            <v>#REF!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CA129">
            <v>4461</v>
          </cell>
          <cell r="CB129">
            <v>4461</v>
          </cell>
          <cell r="CC129">
            <v>4461</v>
          </cell>
          <cell r="CD129">
            <v>4461</v>
          </cell>
          <cell r="CE129" t="str">
            <v>Client Function Exp</v>
          </cell>
          <cell r="CG129">
            <v>4461</v>
          </cell>
          <cell r="CH129" t="str">
            <v>Client Function Exp</v>
          </cell>
          <cell r="CJ129">
            <v>4461</v>
          </cell>
          <cell r="CL129" t="e">
            <v>#N/A</v>
          </cell>
          <cell r="CN129" t="e">
            <v>#N/A</v>
          </cell>
          <cell r="CO129" t="str">
            <v>PCBAA2300</v>
          </cell>
          <cell r="CR129">
            <v>3928.36</v>
          </cell>
          <cell r="CS129" t="e">
            <v>#REF!</v>
          </cell>
        </row>
        <row r="130">
          <cell r="A130" t="str">
            <v>PCBAA2303 Total</v>
          </cell>
          <cell r="B130" t="str">
            <v>PCBAA2303</v>
          </cell>
          <cell r="C130" t="str">
            <v xml:space="preserve"> Total</v>
          </cell>
          <cell r="D130" t="str">
            <v>PCBAA2303 Total</v>
          </cell>
          <cell r="E130" t="str">
            <v>PCBAA</v>
          </cell>
          <cell r="F130">
            <v>2303</v>
          </cell>
          <cell r="G130" t="str">
            <v>PCBAA2303</v>
          </cell>
          <cell r="H130" t="str">
            <v>DISPOSAL</v>
          </cell>
          <cell r="I130" t="str">
            <v>CONTRACTS/ENVIRONMENTAL</v>
          </cell>
          <cell r="J130" t="str">
            <v>GENERAL</v>
          </cell>
          <cell r="K130" t="str">
            <v>N.I. CONTRIBUTION              .</v>
          </cell>
          <cell r="N130" t="e">
            <v>#REF!</v>
          </cell>
          <cell r="O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R130" t="e">
            <v>#REF!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B130">
            <v>0</v>
          </cell>
          <cell r="CC130">
            <v>0</v>
          </cell>
          <cell r="CD130">
            <v>0</v>
          </cell>
          <cell r="CE130" t="str">
            <v>Client Function Exp</v>
          </cell>
          <cell r="CG130">
            <v>0</v>
          </cell>
          <cell r="CH130" t="str">
            <v>Client Function Exp</v>
          </cell>
          <cell r="CJ130">
            <v>0</v>
          </cell>
          <cell r="CL130" t="e">
            <v>#N/A</v>
          </cell>
          <cell r="CN130" t="e">
            <v>#N/A</v>
          </cell>
          <cell r="CO130" t="str">
            <v>PCBAA2320</v>
          </cell>
          <cell r="CR130">
            <v>281.06</v>
          </cell>
          <cell r="CS130" t="e">
            <v>#REF!</v>
          </cell>
        </row>
        <row r="131">
          <cell r="A131" t="str">
            <v>PCBAA2320 Total</v>
          </cell>
          <cell r="B131" t="str">
            <v>PCBAA2320</v>
          </cell>
          <cell r="C131" t="str">
            <v xml:space="preserve"> Total</v>
          </cell>
          <cell r="D131" t="str">
            <v>PCBAA2320 Total</v>
          </cell>
          <cell r="E131" t="str">
            <v>PCBAA</v>
          </cell>
          <cell r="F131">
            <v>2320</v>
          </cell>
          <cell r="G131" t="str">
            <v>PCBAA2320</v>
          </cell>
          <cell r="H131" t="str">
            <v>DISPOSAL</v>
          </cell>
          <cell r="I131" t="str">
            <v>CONTRACTS/ENVIRONMENTAL</v>
          </cell>
          <cell r="J131" t="str">
            <v>GENERAL</v>
          </cell>
          <cell r="K131" t="str">
            <v>PUBLIC TRANSP-EMPLOYEES        .</v>
          </cell>
          <cell r="N131" t="e">
            <v>#REF!</v>
          </cell>
          <cell r="O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R131" t="e">
            <v>#REF!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CB131">
            <v>0</v>
          </cell>
          <cell r="CC131">
            <v>0</v>
          </cell>
          <cell r="CD131">
            <v>0</v>
          </cell>
          <cell r="CE131" t="str">
            <v>Client Function Exp</v>
          </cell>
          <cell r="CG131">
            <v>0</v>
          </cell>
          <cell r="CH131" t="str">
            <v>Client Function Exp</v>
          </cell>
          <cell r="CJ131">
            <v>0</v>
          </cell>
          <cell r="CL131" t="e">
            <v>#N/A</v>
          </cell>
          <cell r="CN131" t="e">
            <v>#N/A</v>
          </cell>
          <cell r="CO131" t="str">
            <v>PCBAA2324</v>
          </cell>
          <cell r="CR131">
            <v>56.6</v>
          </cell>
          <cell r="CS131" t="e">
            <v>#REF!</v>
          </cell>
        </row>
        <row r="132">
          <cell r="A132" t="str">
            <v>PCBAA2324 Total</v>
          </cell>
          <cell r="B132" t="str">
            <v>PCBAA2324</v>
          </cell>
          <cell r="C132" t="str">
            <v xml:space="preserve"> Total</v>
          </cell>
          <cell r="D132" t="str">
            <v>PCBAA2324 Total</v>
          </cell>
          <cell r="E132" t="str">
            <v>PCBAA</v>
          </cell>
          <cell r="F132">
            <v>2324</v>
          </cell>
          <cell r="G132" t="str">
            <v>PCBAA2324</v>
          </cell>
          <cell r="H132" t="str">
            <v>DISPOSAL</v>
          </cell>
          <cell r="I132" t="str">
            <v>CONTRACTS/ENVIRONMENTAL</v>
          </cell>
          <cell r="J132" t="str">
            <v>GENERAL</v>
          </cell>
          <cell r="K132" t="str">
            <v>TUNNEL TOLLS                   .</v>
          </cell>
          <cell r="N132" t="e">
            <v>#REF!</v>
          </cell>
          <cell r="O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R132" t="e">
            <v>#REF!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CB132">
            <v>0</v>
          </cell>
          <cell r="CC132">
            <v>0</v>
          </cell>
          <cell r="CD132">
            <v>0</v>
          </cell>
          <cell r="CE132" t="str">
            <v>Client Function Exp</v>
          </cell>
          <cell r="CG132">
            <v>0</v>
          </cell>
          <cell r="CH132" t="str">
            <v>Client Function Exp</v>
          </cell>
          <cell r="CJ132">
            <v>0</v>
          </cell>
          <cell r="CL132" t="e">
            <v>#N/A</v>
          </cell>
          <cell r="CN132" t="e">
            <v>#N/A</v>
          </cell>
          <cell r="CO132" t="str">
            <v>PCBAA2324</v>
          </cell>
          <cell r="CR132">
            <v>123.75</v>
          </cell>
          <cell r="CS132" t="e">
            <v>#REF!</v>
          </cell>
        </row>
        <row r="133">
          <cell r="A133" t="str">
            <v>PCBAA2341 Total</v>
          </cell>
          <cell r="B133" t="str">
            <v>PCBAA2341</v>
          </cell>
          <cell r="C133" t="str">
            <v xml:space="preserve"> Total</v>
          </cell>
          <cell r="D133" t="str">
            <v>PCBAA2341 Total</v>
          </cell>
          <cell r="E133" t="str">
            <v>PCBAA</v>
          </cell>
          <cell r="F133">
            <v>2341</v>
          </cell>
          <cell r="G133" t="str">
            <v>PCBAA2341</v>
          </cell>
          <cell r="H133" t="str">
            <v>DISPOSAL</v>
          </cell>
          <cell r="I133" t="str">
            <v>CONTRACTS/ENVIRONMENTAL</v>
          </cell>
          <cell r="J133" t="str">
            <v>GENERAL</v>
          </cell>
          <cell r="K133" t="str">
            <v>CASUAL-USER CAR PARK SUBSIDY   .</v>
          </cell>
          <cell r="N133" t="e">
            <v>#REF!</v>
          </cell>
          <cell r="O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R133" t="e">
            <v>#REF!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CB133">
            <v>0</v>
          </cell>
          <cell r="CC133">
            <v>0</v>
          </cell>
          <cell r="CD133">
            <v>0</v>
          </cell>
          <cell r="CE133" t="str">
            <v>Client Function Exp</v>
          </cell>
          <cell r="CG133">
            <v>0</v>
          </cell>
          <cell r="CH133" t="str">
            <v>Client Function Exp</v>
          </cell>
          <cell r="CJ133">
            <v>0</v>
          </cell>
          <cell r="CL133" t="e">
            <v>#N/A</v>
          </cell>
          <cell r="CN133" t="e">
            <v>#N/A</v>
          </cell>
          <cell r="CO133" t="str">
            <v>PCBAA2341</v>
          </cell>
          <cell r="CR133">
            <v>11.64</v>
          </cell>
          <cell r="CS133" t="e">
            <v>#REF!</v>
          </cell>
        </row>
        <row r="134">
          <cell r="A134" t="str">
            <v>PCBAA3220 Total</v>
          </cell>
          <cell r="B134" t="str">
            <v>PCBAA3220</v>
          </cell>
          <cell r="C134" t="str">
            <v xml:space="preserve"> Total</v>
          </cell>
          <cell r="D134" t="str">
            <v>PCBAA3220 Total</v>
          </cell>
          <cell r="E134" t="str">
            <v>PCBAA</v>
          </cell>
          <cell r="F134">
            <v>3220</v>
          </cell>
          <cell r="G134" t="str">
            <v>PCBAA3220</v>
          </cell>
          <cell r="H134" t="str">
            <v>DISPOSAL</v>
          </cell>
          <cell r="I134" t="str">
            <v>CONTRACTS/ENVIRONMENTAL</v>
          </cell>
          <cell r="J134" t="str">
            <v>GENERAL</v>
          </cell>
          <cell r="K134" t="str">
            <v>PURCHASE OF SAFETY CLOTHING    .</v>
          </cell>
          <cell r="N134" t="e">
            <v>#REF!</v>
          </cell>
          <cell r="O134" t="e">
            <v>#REF!</v>
          </cell>
          <cell r="R134" t="e">
            <v>#REF!</v>
          </cell>
          <cell r="S134" t="e">
            <v>#REF!</v>
          </cell>
          <cell r="V134">
            <v>0</v>
          </cell>
          <cell r="X134">
            <v>0</v>
          </cell>
          <cell r="Z134">
            <v>0</v>
          </cell>
          <cell r="AE134">
            <v>0</v>
          </cell>
          <cell r="AG134">
            <v>0</v>
          </cell>
          <cell r="AN134">
            <v>0</v>
          </cell>
          <cell r="AR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CB134">
            <v>0</v>
          </cell>
          <cell r="CC134">
            <v>0</v>
          </cell>
          <cell r="CD134">
            <v>0</v>
          </cell>
          <cell r="CE134" t="str">
            <v>Client Function Exp</v>
          </cell>
          <cell r="CG134">
            <v>0</v>
          </cell>
          <cell r="CH134" t="str">
            <v>Client Function Exp</v>
          </cell>
          <cell r="CJ134">
            <v>0</v>
          </cell>
          <cell r="CL134" t="e">
            <v>#N/A</v>
          </cell>
          <cell r="CN134" t="e">
            <v>#N/A</v>
          </cell>
          <cell r="CO134" t="str">
            <v>PCBAA3220</v>
          </cell>
          <cell r="CR134">
            <v>0</v>
          </cell>
          <cell r="CS134">
            <v>0</v>
          </cell>
        </row>
        <row r="135">
          <cell r="A135" t="str">
            <v>PCBAA3040 Total</v>
          </cell>
          <cell r="B135" t="str">
            <v>PCBAA3040</v>
          </cell>
          <cell r="C135" t="str">
            <v xml:space="preserve"> Total</v>
          </cell>
          <cell r="D135" t="str">
            <v>PCBAA3040 Total</v>
          </cell>
          <cell r="E135" t="str">
            <v>PCBAA</v>
          </cell>
          <cell r="F135">
            <v>3040</v>
          </cell>
          <cell r="G135" t="str">
            <v>PCBAA3040</v>
          </cell>
          <cell r="H135" t="str">
            <v>DISPOSAL</v>
          </cell>
          <cell r="I135" t="str">
            <v>CONTRACTS/ENVIRONMENTAL</v>
          </cell>
          <cell r="J135" t="str">
            <v>GENERAL</v>
          </cell>
          <cell r="K135" t="str">
            <v>PURCHASE OF OCCUPATIONAL EQUIP .</v>
          </cell>
          <cell r="N135" t="e">
            <v>#REF!</v>
          </cell>
          <cell r="O135" t="e">
            <v>#REF!</v>
          </cell>
          <cell r="R135" t="e">
            <v>#REF!</v>
          </cell>
          <cell r="S135" t="e">
            <v>#REF!</v>
          </cell>
          <cell r="V135">
            <v>0</v>
          </cell>
          <cell r="X135">
            <v>0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R135" t="e">
            <v>#REF!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CA135">
            <v>1089</v>
          </cell>
          <cell r="CB135">
            <v>1089</v>
          </cell>
          <cell r="CC135">
            <v>1089</v>
          </cell>
          <cell r="CD135">
            <v>1089</v>
          </cell>
          <cell r="CE135" t="str">
            <v>Client Function Exp</v>
          </cell>
          <cell r="CG135">
            <v>1089</v>
          </cell>
          <cell r="CH135" t="str">
            <v>Client Function Exp</v>
          </cell>
          <cell r="CJ135">
            <v>1089</v>
          </cell>
          <cell r="CL135" t="e">
            <v>#N/A</v>
          </cell>
          <cell r="CN135" t="e">
            <v>#N/A</v>
          </cell>
          <cell r="CO135" t="str">
            <v>PCBAA3040</v>
          </cell>
          <cell r="CR135">
            <v>151.07</v>
          </cell>
          <cell r="CS135" t="e">
            <v>#REF!</v>
          </cell>
        </row>
        <row r="136">
          <cell r="A136" t="str">
            <v>PCBAA3711 Total</v>
          </cell>
          <cell r="B136" t="str">
            <v>PCBAA3711</v>
          </cell>
          <cell r="C136" t="str">
            <v xml:space="preserve"> Total</v>
          </cell>
          <cell r="D136" t="str">
            <v>PCBAA3711 Total</v>
          </cell>
          <cell r="E136" t="str">
            <v>PCBAA</v>
          </cell>
          <cell r="F136">
            <v>3711</v>
          </cell>
          <cell r="G136" t="str">
            <v>PCBAA3711</v>
          </cell>
          <cell r="H136" t="str">
            <v>DISPOSAL</v>
          </cell>
          <cell r="I136" t="str">
            <v>CONTRACTS/ENVIRONMENTAL</v>
          </cell>
          <cell r="J136" t="str">
            <v>GENERAL</v>
          </cell>
          <cell r="K136" t="str">
            <v>CONFERENCE TRAVEL              .</v>
          </cell>
          <cell r="N136" t="e">
            <v>#REF!</v>
          </cell>
          <cell r="O136" t="e">
            <v>#REF!</v>
          </cell>
          <cell r="R136" t="e">
            <v>#REF!</v>
          </cell>
          <cell r="S136" t="e">
            <v>#REF!</v>
          </cell>
          <cell r="V136">
            <v>0</v>
          </cell>
          <cell r="X136">
            <v>0</v>
          </cell>
          <cell r="Z136">
            <v>0</v>
          </cell>
          <cell r="AE136">
            <v>0</v>
          </cell>
          <cell r="AG136">
            <v>0</v>
          </cell>
          <cell r="AN136">
            <v>0</v>
          </cell>
          <cell r="AR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CB136">
            <v>0</v>
          </cell>
          <cell r="CC136">
            <v>0</v>
          </cell>
          <cell r="CD136">
            <v>0</v>
          </cell>
          <cell r="CE136" t="str">
            <v>Client Function Exp</v>
          </cell>
          <cell r="CG136">
            <v>0</v>
          </cell>
          <cell r="CH136" t="str">
            <v>Client Function Exp</v>
          </cell>
          <cell r="CJ136">
            <v>0</v>
          </cell>
          <cell r="CL136" t="e">
            <v>#N/A</v>
          </cell>
          <cell r="CN136" t="e">
            <v>#N/A</v>
          </cell>
          <cell r="CO136" t="str">
            <v>PCBAA3711</v>
          </cell>
          <cell r="CR136">
            <v>0</v>
          </cell>
          <cell r="CS136">
            <v>0</v>
          </cell>
        </row>
        <row r="137">
          <cell r="A137" t="str">
            <v>PCBAA3721 Total</v>
          </cell>
          <cell r="B137" t="str">
            <v>PCBAA3721</v>
          </cell>
          <cell r="C137" t="str">
            <v xml:space="preserve"> Total</v>
          </cell>
          <cell r="D137" t="str">
            <v>PCBAA3721 Total</v>
          </cell>
          <cell r="E137" t="str">
            <v>PCBAA</v>
          </cell>
          <cell r="F137">
            <v>3721</v>
          </cell>
          <cell r="G137" t="str">
            <v>PCBAA3721</v>
          </cell>
          <cell r="H137" t="str">
            <v>DISPOSAL</v>
          </cell>
          <cell r="I137" t="str">
            <v>CONTRACTS/ENVIRONMENTAL</v>
          </cell>
          <cell r="J137" t="str">
            <v>GENERAL</v>
          </cell>
          <cell r="K137" t="str">
            <v>PROF MEETINGS TRAVEL           .</v>
          </cell>
          <cell r="N137" t="e">
            <v>#REF!</v>
          </cell>
          <cell r="O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R137" t="e">
            <v>#REF!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CB137">
            <v>0</v>
          </cell>
          <cell r="CC137">
            <v>0</v>
          </cell>
          <cell r="CD137">
            <v>0</v>
          </cell>
          <cell r="CE137" t="str">
            <v>Client Function Exp</v>
          </cell>
          <cell r="CG137">
            <v>0</v>
          </cell>
          <cell r="CH137" t="str">
            <v>Client Function Exp</v>
          </cell>
          <cell r="CJ137">
            <v>0</v>
          </cell>
          <cell r="CL137" t="e">
            <v>#N/A</v>
          </cell>
          <cell r="CN137" t="e">
            <v>#N/A</v>
          </cell>
          <cell r="CO137" t="str">
            <v>PCBGA2010</v>
          </cell>
          <cell r="CR137">
            <v>5.5</v>
          </cell>
          <cell r="CS137" t="e">
            <v>#REF!</v>
          </cell>
        </row>
        <row r="138">
          <cell r="A138" t="str">
            <v>PCBGA2010 Total</v>
          </cell>
          <cell r="B138" t="str">
            <v>PCBGA2010</v>
          </cell>
          <cell r="C138" t="str">
            <v xml:space="preserve"> Total</v>
          </cell>
          <cell r="D138" t="str">
            <v>PCBGA2010 Total</v>
          </cell>
          <cell r="E138" t="str">
            <v>PCBGA</v>
          </cell>
          <cell r="F138">
            <v>2010</v>
          </cell>
          <cell r="G138" t="str">
            <v>PCBGA2010</v>
          </cell>
          <cell r="H138" t="str">
            <v>DISPOSAL</v>
          </cell>
          <cell r="I138" t="str">
            <v>CONTRACTS/ENVIRONMENTAL</v>
          </cell>
          <cell r="J138" t="str">
            <v>HIRED VAN</v>
          </cell>
          <cell r="K138" t="str">
            <v>VEHICLE MAINTENANCE            .</v>
          </cell>
          <cell r="N138" t="e">
            <v>#REF!</v>
          </cell>
          <cell r="O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R138" t="e">
            <v>#REF!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B138">
            <v>0</v>
          </cell>
          <cell r="CC138">
            <v>0</v>
          </cell>
          <cell r="CD138">
            <v>0</v>
          </cell>
          <cell r="CE138" t="str">
            <v>Client Function Exp</v>
          </cell>
          <cell r="CG138">
            <v>0</v>
          </cell>
          <cell r="CH138" t="str">
            <v>Client Function Exp</v>
          </cell>
          <cell r="CJ138">
            <v>0</v>
          </cell>
          <cell r="CL138" t="e">
            <v>#N/A</v>
          </cell>
          <cell r="CN138" t="e">
            <v>#N/A</v>
          </cell>
          <cell r="CO138" t="str">
            <v>PCBGA2010</v>
          </cell>
          <cell r="CR138">
            <v>11.42</v>
          </cell>
          <cell r="CS138" t="e">
            <v>#REF!</v>
          </cell>
        </row>
        <row r="139">
          <cell r="A139" t="str">
            <v>PCBGA2020 Total</v>
          </cell>
          <cell r="B139" t="str">
            <v>PCBGA2020</v>
          </cell>
          <cell r="C139" t="str">
            <v xml:space="preserve"> Total</v>
          </cell>
          <cell r="D139" t="str">
            <v>PCBGA2020 Total</v>
          </cell>
          <cell r="E139" t="str">
            <v>PCBGA</v>
          </cell>
          <cell r="F139">
            <v>2020</v>
          </cell>
          <cell r="G139" t="str">
            <v>PCBGA2020</v>
          </cell>
          <cell r="H139" t="str">
            <v>DISPOSAL</v>
          </cell>
          <cell r="I139" t="str">
            <v>CONTRACTS/ENVIRONMENTAL</v>
          </cell>
          <cell r="J139" t="str">
            <v>HIRED VAN</v>
          </cell>
          <cell r="K139" t="str">
            <v>FUEL GENERAL                   .</v>
          </cell>
          <cell r="N139" t="e">
            <v>#REF!</v>
          </cell>
          <cell r="O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R139" t="e">
            <v>#REF!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CB139">
            <v>0</v>
          </cell>
          <cell r="CC139">
            <v>0</v>
          </cell>
          <cell r="CD139">
            <v>0</v>
          </cell>
          <cell r="CE139" t="str">
            <v>Client Function Exp</v>
          </cell>
          <cell r="CG139">
            <v>0</v>
          </cell>
          <cell r="CH139" t="str">
            <v>Client Function Exp</v>
          </cell>
          <cell r="CJ139">
            <v>0</v>
          </cell>
          <cell r="CL139" t="e">
            <v>#N/A</v>
          </cell>
          <cell r="CN139" t="e">
            <v>#N/A</v>
          </cell>
          <cell r="CO139" t="str">
            <v>PCBGA2200</v>
          </cell>
          <cell r="CR139">
            <v>642.97</v>
          </cell>
          <cell r="CS139" t="e">
            <v>#REF!</v>
          </cell>
        </row>
        <row r="140">
          <cell r="A140" t="str">
            <v>PCBGA2200 Total</v>
          </cell>
          <cell r="B140" t="str">
            <v>PCBGA2200</v>
          </cell>
          <cell r="C140" t="str">
            <v xml:space="preserve"> Total</v>
          </cell>
          <cell r="D140" t="str">
            <v>PCBGA2200 Total</v>
          </cell>
          <cell r="E140" t="str">
            <v>PCBGA</v>
          </cell>
          <cell r="F140">
            <v>2200</v>
          </cell>
          <cell r="G140" t="str">
            <v>PCBGA2200</v>
          </cell>
          <cell r="H140" t="str">
            <v>DISPOSAL</v>
          </cell>
          <cell r="I140" t="str">
            <v>CONTRACTS/ENVIRONMENTAL</v>
          </cell>
          <cell r="J140" t="str">
            <v>HIRED VAN</v>
          </cell>
          <cell r="K140" t="str">
            <v>VEHICLE HIRE                   .</v>
          </cell>
          <cell r="N140" t="e">
            <v>#REF!</v>
          </cell>
          <cell r="O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R140" t="e">
            <v>#REF!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CB140">
            <v>0</v>
          </cell>
          <cell r="CC140">
            <v>0</v>
          </cell>
          <cell r="CD140">
            <v>0</v>
          </cell>
          <cell r="CE140" t="str">
            <v>Client Function Exp</v>
          </cell>
          <cell r="CG140">
            <v>0</v>
          </cell>
          <cell r="CH140" t="str">
            <v>Client Function Exp</v>
          </cell>
          <cell r="CJ140">
            <v>0</v>
          </cell>
          <cell r="CL140" t="e">
            <v>#N/A</v>
          </cell>
          <cell r="CN140" t="e">
            <v>#N/A</v>
          </cell>
          <cell r="CO140" t="str">
            <v>PCBGC2020</v>
          </cell>
          <cell r="CR140">
            <v>2686.6</v>
          </cell>
          <cell r="CS140" t="e">
            <v>#REF!</v>
          </cell>
        </row>
        <row r="141">
          <cell r="A141" t="str">
            <v>PCBGC2020 Total</v>
          </cell>
          <cell r="B141" t="str">
            <v>PCBGC2020</v>
          </cell>
          <cell r="C141" t="str">
            <v xml:space="preserve"> Total</v>
          </cell>
          <cell r="D141" t="str">
            <v>PCBGC2020 Total</v>
          </cell>
          <cell r="E141" t="str">
            <v>PCBGC</v>
          </cell>
          <cell r="F141">
            <v>2020</v>
          </cell>
          <cell r="G141" t="str">
            <v>PCBGC2020</v>
          </cell>
          <cell r="H141" t="str">
            <v>DISPOSAL</v>
          </cell>
          <cell r="I141" t="str">
            <v>CONTRACTS/ENVIRONMENTAL</v>
          </cell>
          <cell r="J141" t="str">
            <v>HIRED VAN</v>
          </cell>
          <cell r="K141" t="str">
            <v>FUEL GENERAL                   .</v>
          </cell>
          <cell r="N141" t="e">
            <v>#REF!</v>
          </cell>
          <cell r="O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R141" t="e">
            <v>#REF!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CB141">
            <v>0</v>
          </cell>
          <cell r="CC141">
            <v>0</v>
          </cell>
          <cell r="CD141">
            <v>0</v>
          </cell>
          <cell r="CE141" t="str">
            <v>Client Function Exp</v>
          </cell>
          <cell r="CG141">
            <v>0</v>
          </cell>
          <cell r="CH141" t="str">
            <v>Client Function Exp</v>
          </cell>
          <cell r="CJ141">
            <v>0</v>
          </cell>
          <cell r="CL141" t="e">
            <v>#N/A</v>
          </cell>
          <cell r="CN141" t="e">
            <v>#N/A</v>
          </cell>
          <cell r="CO141" t="str">
            <v>PCBGC2020</v>
          </cell>
          <cell r="CR141">
            <v>647.35</v>
          </cell>
          <cell r="CS141" t="e">
            <v>#REF!</v>
          </cell>
        </row>
        <row r="142">
          <cell r="A142" t="str">
            <v>PCBGC2200 Total</v>
          </cell>
          <cell r="B142" t="str">
            <v>PCBGC2200</v>
          </cell>
          <cell r="C142" t="str">
            <v xml:space="preserve"> Total</v>
          </cell>
          <cell r="D142" t="str">
            <v>PCBGC2200 Total</v>
          </cell>
          <cell r="E142" t="str">
            <v>PCBGC</v>
          </cell>
          <cell r="F142">
            <v>2200</v>
          </cell>
          <cell r="G142" t="str">
            <v>PCBGC2200</v>
          </cell>
          <cell r="H142" t="str">
            <v>DISPOSAL</v>
          </cell>
          <cell r="I142" t="str">
            <v>CONTRACTS/ENVIRONMENTAL</v>
          </cell>
          <cell r="J142" t="str">
            <v>HIRED VAN</v>
          </cell>
          <cell r="K142" t="str">
            <v>VEHICLE HIRE                   .</v>
          </cell>
          <cell r="N142" t="e">
            <v>#REF!</v>
          </cell>
          <cell r="O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R142" t="e">
            <v>#REF!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B142">
            <v>0</v>
          </cell>
          <cell r="CC142">
            <v>0</v>
          </cell>
          <cell r="CD142">
            <v>0</v>
          </cell>
          <cell r="CE142" t="str">
            <v>Client Function Exp</v>
          </cell>
          <cell r="CG142">
            <v>0</v>
          </cell>
          <cell r="CH142" t="str">
            <v>Client Function Exp</v>
          </cell>
          <cell r="CJ142">
            <v>0</v>
          </cell>
          <cell r="CL142" t="e">
            <v>#N/A</v>
          </cell>
          <cell r="CN142" t="e">
            <v>#N/A</v>
          </cell>
          <cell r="CO142" t="str">
            <v>PCBGC2200</v>
          </cell>
          <cell r="CR142">
            <v>5241</v>
          </cell>
          <cell r="CS142" t="e">
            <v>#REF!</v>
          </cell>
        </row>
        <row r="143">
          <cell r="A143" t="str">
            <v>PCCAA450 Total</v>
          </cell>
          <cell r="B143" t="str">
            <v>PCCAA450</v>
          </cell>
          <cell r="C143" t="str">
            <v xml:space="preserve"> Total</v>
          </cell>
          <cell r="D143" t="str">
            <v>PCCAA450 Total</v>
          </cell>
          <cell r="E143" t="str">
            <v>PCCAA</v>
          </cell>
          <cell r="F143">
            <v>450</v>
          </cell>
          <cell r="G143" t="str">
            <v>PCCAA450</v>
          </cell>
          <cell r="H143" t="str">
            <v>DISPOSAL</v>
          </cell>
          <cell r="I143" t="str">
            <v>DESIGN/CONSTRUCTION/MAINTENANCE</v>
          </cell>
          <cell r="J143" t="str">
            <v>GENERAL</v>
          </cell>
          <cell r="K143" t="str">
            <v>OTHER STAFF STANDARD PAY       .</v>
          </cell>
          <cell r="N143" t="e">
            <v>#REF!</v>
          </cell>
          <cell r="O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R143" t="e">
            <v>#REF!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131166</v>
          </cell>
          <cell r="CB143">
            <v>0</v>
          </cell>
          <cell r="CC143">
            <v>135467.26</v>
          </cell>
          <cell r="CD143">
            <v>136821.9326</v>
          </cell>
          <cell r="CE143" t="str">
            <v>Client Function Exp</v>
          </cell>
          <cell r="CG143">
            <v>131166</v>
          </cell>
          <cell r="CH143" t="str">
            <v>Client Function Exp</v>
          </cell>
          <cell r="CJ143">
            <v>131166</v>
          </cell>
          <cell r="CL143" t="e">
            <v>#N/A</v>
          </cell>
          <cell r="CN143" t="e">
            <v>#N/A</v>
          </cell>
          <cell r="CO143" t="str">
            <v>PCCAA450</v>
          </cell>
          <cell r="CR143">
            <v>158441.61000000002</v>
          </cell>
          <cell r="CS143" t="e">
            <v>#REF!</v>
          </cell>
        </row>
        <row r="144">
          <cell r="A144" t="str">
            <v>PCCAA451 Total</v>
          </cell>
          <cell r="B144" t="str">
            <v>PCCAA451</v>
          </cell>
          <cell r="C144" t="str">
            <v xml:space="preserve"> Total</v>
          </cell>
          <cell r="D144" t="str">
            <v>PCCAA451 Total</v>
          </cell>
          <cell r="E144" t="str">
            <v>PCCAA</v>
          </cell>
          <cell r="F144">
            <v>451</v>
          </cell>
          <cell r="G144" t="str">
            <v>PCCAA451</v>
          </cell>
          <cell r="H144" t="str">
            <v>DISPOSAL</v>
          </cell>
          <cell r="I144" t="str">
            <v>DESIGN/CONSTRUCTION/MAINTENANCE</v>
          </cell>
          <cell r="J144" t="str">
            <v>GENERAL</v>
          </cell>
          <cell r="K144" t="str">
            <v>OTHER STAFF OVERTIME           .</v>
          </cell>
          <cell r="N144" t="e">
            <v>#REF!</v>
          </cell>
          <cell r="O144" t="e">
            <v>#REF!</v>
          </cell>
          <cell r="R144" t="e">
            <v>#REF!</v>
          </cell>
          <cell r="S144" t="e">
            <v>#REF!</v>
          </cell>
          <cell r="V144">
            <v>0</v>
          </cell>
          <cell r="X144">
            <v>0</v>
          </cell>
          <cell r="Z144">
            <v>0</v>
          </cell>
          <cell r="AE144">
            <v>0</v>
          </cell>
          <cell r="AG144">
            <v>0</v>
          </cell>
          <cell r="AN144">
            <v>0</v>
          </cell>
          <cell r="AR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B144">
            <v>0</v>
          </cell>
          <cell r="CC144">
            <v>0</v>
          </cell>
          <cell r="CD144">
            <v>0</v>
          </cell>
          <cell r="CE144" t="str">
            <v>Client Function Exp</v>
          </cell>
          <cell r="CG144">
            <v>0</v>
          </cell>
          <cell r="CH144" t="str">
            <v>Client Function Exp</v>
          </cell>
          <cell r="CJ144">
            <v>0</v>
          </cell>
          <cell r="CL144" t="e">
            <v>#N/A</v>
          </cell>
          <cell r="CN144" t="e">
            <v>#N/A</v>
          </cell>
          <cell r="CO144" t="str">
            <v>PCCAA451</v>
          </cell>
          <cell r="CR144">
            <v>0</v>
          </cell>
          <cell r="CS144">
            <v>0</v>
          </cell>
        </row>
        <row r="145">
          <cell r="A145" t="str">
            <v>PCCAA452 Total</v>
          </cell>
          <cell r="B145" t="str">
            <v>PCCAA452</v>
          </cell>
          <cell r="C145" t="str">
            <v xml:space="preserve"> Total</v>
          </cell>
          <cell r="D145" t="str">
            <v>PCCAA452 Total</v>
          </cell>
          <cell r="E145" t="str">
            <v>PCCAA</v>
          </cell>
          <cell r="F145">
            <v>452</v>
          </cell>
          <cell r="G145" t="str">
            <v>PCCAA452</v>
          </cell>
          <cell r="H145" t="str">
            <v>DISPOSAL</v>
          </cell>
          <cell r="I145" t="str">
            <v>DESIGN/CONSTRUCTION/MAINTENANCE</v>
          </cell>
          <cell r="J145" t="str">
            <v>GENERAL</v>
          </cell>
          <cell r="K145" t="str">
            <v>OTHER STAFF ALLOWANCES         .</v>
          </cell>
          <cell r="N145" t="e">
            <v>#REF!</v>
          </cell>
          <cell r="O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R145" t="e">
            <v>#REF!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B145">
            <v>0</v>
          </cell>
          <cell r="CC145">
            <v>0</v>
          </cell>
          <cell r="CD145">
            <v>0</v>
          </cell>
          <cell r="CE145" t="str">
            <v>Client Function Exp</v>
          </cell>
          <cell r="CG145">
            <v>9929.91</v>
          </cell>
          <cell r="CH145" t="str">
            <v>Client Function Exp</v>
          </cell>
          <cell r="CJ145">
            <v>0</v>
          </cell>
          <cell r="CL145" t="e">
            <v>#N/A</v>
          </cell>
          <cell r="CN145" t="e">
            <v>#N/A</v>
          </cell>
          <cell r="CO145" t="str">
            <v>PCCAA452</v>
          </cell>
          <cell r="CR145">
            <v>1220.07</v>
          </cell>
          <cell r="CS145" t="e">
            <v>#REF!</v>
          </cell>
        </row>
        <row r="146">
          <cell r="A146" t="str">
            <v>PCCAA453 Total</v>
          </cell>
          <cell r="B146" t="str">
            <v>PCCAA453</v>
          </cell>
          <cell r="C146" t="str">
            <v xml:space="preserve"> Total</v>
          </cell>
          <cell r="D146" t="str">
            <v>PCCAA453 Total</v>
          </cell>
          <cell r="E146" t="str">
            <v>PCCAA</v>
          </cell>
          <cell r="F146">
            <v>453</v>
          </cell>
          <cell r="G146" t="str">
            <v>PCCAA453</v>
          </cell>
          <cell r="H146" t="str">
            <v>DISPOSAL</v>
          </cell>
          <cell r="I146" t="str">
            <v>DESIGN/CONSTRUCTION/MAINTENANCE</v>
          </cell>
          <cell r="J146" t="str">
            <v>GENERAL</v>
          </cell>
          <cell r="K146" t="str">
            <v>OTHER STAFF NAT.INS.           .</v>
          </cell>
          <cell r="N146" t="e">
            <v>#REF!</v>
          </cell>
          <cell r="O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R146" t="e">
            <v>#REF!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9929.91</v>
          </cell>
          <cell r="CB146">
            <v>0</v>
          </cell>
          <cell r="CC146">
            <v>10270.69</v>
          </cell>
          <cell r="CD146">
            <v>10373.3969</v>
          </cell>
          <cell r="CE146" t="str">
            <v>Client Function Exp</v>
          </cell>
          <cell r="CG146" t="e">
            <v>#REF!</v>
          </cell>
          <cell r="CH146" t="str">
            <v>Client Function Exp</v>
          </cell>
          <cell r="CJ146">
            <v>9929.91</v>
          </cell>
          <cell r="CL146" t="e">
            <v>#N/A</v>
          </cell>
          <cell r="CN146" t="e">
            <v>#N/A</v>
          </cell>
          <cell r="CO146" t="str">
            <v>PCCAA453</v>
          </cell>
          <cell r="CR146">
            <v>12691.97</v>
          </cell>
          <cell r="CS146" t="e">
            <v>#REF!</v>
          </cell>
        </row>
        <row r="147">
          <cell r="A147" t="str">
            <v>PCCAA454 Total</v>
          </cell>
          <cell r="B147" t="str">
            <v>PCCAA454</v>
          </cell>
          <cell r="C147" t="str">
            <v xml:space="preserve"> Total</v>
          </cell>
          <cell r="D147" t="str">
            <v>PCCAA454 Total</v>
          </cell>
          <cell r="E147" t="str">
            <v>PCCAA</v>
          </cell>
          <cell r="F147">
            <v>454</v>
          </cell>
          <cell r="G147" t="str">
            <v>PCCAA454</v>
          </cell>
          <cell r="H147" t="str">
            <v>DISPOSAL</v>
          </cell>
          <cell r="I147" t="str">
            <v>DESIGN/CONSTRUCTION/MAINTENANCE</v>
          </cell>
          <cell r="J147" t="str">
            <v>GENERAL</v>
          </cell>
          <cell r="K147" t="str">
            <v>OTHER STAFF SUPERANNUATION     .</v>
          </cell>
          <cell r="N147" t="e">
            <v>#REF!</v>
          </cell>
          <cell r="O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R147" t="e">
            <v>#REF!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23796.281171324208</v>
          </cell>
          <cell r="CB147">
            <v>0</v>
          </cell>
          <cell r="CC147">
            <v>24205.66</v>
          </cell>
          <cell r="CD147">
            <v>24447.7166</v>
          </cell>
          <cell r="CE147" t="str">
            <v>Client Function Exp</v>
          </cell>
          <cell r="CG147">
            <v>23796.281171324208</v>
          </cell>
          <cell r="CH147" t="str">
            <v>Client Function Exp</v>
          </cell>
          <cell r="CJ147">
            <v>23796.281171324208</v>
          </cell>
          <cell r="CL147" t="e">
            <v>#N/A</v>
          </cell>
          <cell r="CN147" t="e">
            <v>#N/A</v>
          </cell>
          <cell r="CO147" t="str">
            <v>PCCAA454</v>
          </cell>
          <cell r="CR147">
            <v>22067.75</v>
          </cell>
          <cell r="CS147" t="e">
            <v>#REF!</v>
          </cell>
        </row>
        <row r="148">
          <cell r="A148" t="str">
            <v>PCCAA900 Total</v>
          </cell>
          <cell r="B148" t="str">
            <v>PCCAA900</v>
          </cell>
          <cell r="C148" t="str">
            <v xml:space="preserve"> Total</v>
          </cell>
          <cell r="D148" t="str">
            <v>PCCAA900 Total</v>
          </cell>
          <cell r="E148" t="str">
            <v>PCCAA</v>
          </cell>
          <cell r="F148">
            <v>900</v>
          </cell>
          <cell r="G148" t="str">
            <v>PCCAA900</v>
          </cell>
          <cell r="H148" t="str">
            <v>DISPOSAL</v>
          </cell>
          <cell r="I148" t="str">
            <v>DESIGN/CONSTRUCTION/MAINTENANCE</v>
          </cell>
          <cell r="J148" t="str">
            <v>GENERAL</v>
          </cell>
          <cell r="K148" t="str">
            <v>TRAINING PRE-QUALN FEES        .</v>
          </cell>
          <cell r="N148" t="e">
            <v>#REF!</v>
          </cell>
          <cell r="O148" t="e">
            <v>#REF!</v>
          </cell>
          <cell r="R148" t="e">
            <v>#REF!</v>
          </cell>
          <cell r="S148" t="e">
            <v>#REF!</v>
          </cell>
          <cell r="V148">
            <v>0</v>
          </cell>
          <cell r="X148">
            <v>0</v>
          </cell>
          <cell r="Z148">
            <v>0</v>
          </cell>
          <cell r="AE148">
            <v>0</v>
          </cell>
          <cell r="AG148">
            <v>0</v>
          </cell>
          <cell r="AN148">
            <v>0</v>
          </cell>
          <cell r="AR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B148">
            <v>0</v>
          </cell>
          <cell r="CC148">
            <v>0</v>
          </cell>
          <cell r="CD148">
            <v>0</v>
          </cell>
          <cell r="CE148" t="str">
            <v>Client Function Exp</v>
          </cell>
          <cell r="CG148">
            <v>0</v>
          </cell>
          <cell r="CH148" t="str">
            <v>Client Function Exp</v>
          </cell>
          <cell r="CJ148">
            <v>0</v>
          </cell>
          <cell r="CL148" t="e">
            <v>#N/A</v>
          </cell>
          <cell r="CN148" t="e">
            <v>#N/A</v>
          </cell>
          <cell r="CO148" t="str">
            <v>PCCAA900</v>
          </cell>
          <cell r="CR148">
            <v>0</v>
          </cell>
          <cell r="CS148">
            <v>0</v>
          </cell>
        </row>
        <row r="149">
          <cell r="A149" t="str">
            <v>PCCAA910 Total</v>
          </cell>
          <cell r="B149" t="str">
            <v>PCCAA910</v>
          </cell>
          <cell r="C149" t="str">
            <v xml:space="preserve"> Total</v>
          </cell>
          <cell r="D149" t="str">
            <v>PCCAA910 Total</v>
          </cell>
          <cell r="E149" t="str">
            <v>PCCAA</v>
          </cell>
          <cell r="F149">
            <v>910</v>
          </cell>
          <cell r="G149" t="str">
            <v>PCCAA910</v>
          </cell>
          <cell r="H149" t="str">
            <v>DISPOSAL</v>
          </cell>
          <cell r="I149" t="str">
            <v>DESIGN/CONSTRUCTION/MAINTENANCE</v>
          </cell>
          <cell r="J149" t="str">
            <v>GENERAL</v>
          </cell>
          <cell r="K149" t="str">
            <v>TRAINING POST-QUALN FEES       .</v>
          </cell>
          <cell r="N149" t="e">
            <v>#REF!</v>
          </cell>
          <cell r="O149" t="e">
            <v>#REF!</v>
          </cell>
          <cell r="R149" t="e">
            <v>#REF!</v>
          </cell>
          <cell r="S149" t="e">
            <v>#REF!</v>
          </cell>
          <cell r="V149">
            <v>0</v>
          </cell>
          <cell r="X149">
            <v>0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R149" t="e">
            <v>#REF!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CB149">
            <v>0</v>
          </cell>
          <cell r="CC149">
            <v>0</v>
          </cell>
          <cell r="CD149">
            <v>0</v>
          </cell>
          <cell r="CE149" t="str">
            <v>Client Function Exp</v>
          </cell>
          <cell r="CG149">
            <v>0</v>
          </cell>
          <cell r="CH149" t="str">
            <v>Client Function Exp</v>
          </cell>
          <cell r="CJ149">
            <v>0</v>
          </cell>
          <cell r="CL149" t="e">
            <v>#N/A</v>
          </cell>
          <cell r="CN149" t="e">
            <v>#N/A</v>
          </cell>
          <cell r="CO149" t="str">
            <v>PCCAA910</v>
          </cell>
          <cell r="CR149">
            <v>875</v>
          </cell>
          <cell r="CS149" t="e">
            <v>#REF!</v>
          </cell>
        </row>
        <row r="150">
          <cell r="A150" t="str">
            <v>PCCAA2300 Total</v>
          </cell>
          <cell r="B150" t="str">
            <v>PCCAA2300</v>
          </cell>
          <cell r="C150" t="str">
            <v xml:space="preserve"> Total</v>
          </cell>
          <cell r="D150" t="str">
            <v>PCCAA2300 Total</v>
          </cell>
          <cell r="E150" t="str">
            <v>PCCAA</v>
          </cell>
          <cell r="F150">
            <v>2300</v>
          </cell>
          <cell r="G150" t="str">
            <v>PCCAA2300</v>
          </cell>
          <cell r="H150" t="str">
            <v>DISPOSAL</v>
          </cell>
          <cell r="I150" t="str">
            <v>DESIGN/CONSTRUCTION/MAINTENANCE</v>
          </cell>
          <cell r="J150" t="str">
            <v>GENERAL</v>
          </cell>
          <cell r="K150" t="str">
            <v>CAR ALLOWANCES</v>
          </cell>
          <cell r="N150" t="e">
            <v>#REF!</v>
          </cell>
          <cell r="O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R150" t="e">
            <v>#REF!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8000</v>
          </cell>
          <cell r="CB150">
            <v>8000</v>
          </cell>
          <cell r="CC150">
            <v>8000</v>
          </cell>
          <cell r="CD150">
            <v>8000</v>
          </cell>
          <cell r="CE150" t="str">
            <v>Client Function Exp</v>
          </cell>
          <cell r="CG150">
            <v>8000</v>
          </cell>
          <cell r="CH150" t="str">
            <v>Client Function Exp</v>
          </cell>
          <cell r="CJ150">
            <v>8000</v>
          </cell>
          <cell r="CL150" t="e">
            <v>#N/A</v>
          </cell>
          <cell r="CN150" t="e">
            <v>#N/A</v>
          </cell>
          <cell r="CO150" t="str">
            <v>PCCAA2300</v>
          </cell>
          <cell r="CR150">
            <v>5629.6</v>
          </cell>
          <cell r="CS150" t="e">
            <v>#REF!</v>
          </cell>
        </row>
        <row r="151">
          <cell r="A151" t="str">
            <v>PCCAA2303 Total</v>
          </cell>
          <cell r="B151" t="str">
            <v>PCCAA2303</v>
          </cell>
          <cell r="C151" t="str">
            <v xml:space="preserve"> Total</v>
          </cell>
          <cell r="D151" t="str">
            <v>PCCAA2303 Total</v>
          </cell>
          <cell r="E151" t="str">
            <v>PCCAA</v>
          </cell>
          <cell r="F151">
            <v>2303</v>
          </cell>
          <cell r="G151" t="str">
            <v>PCCAA2303</v>
          </cell>
          <cell r="H151" t="str">
            <v>DISPOSAL</v>
          </cell>
          <cell r="I151" t="str">
            <v>DESIGN/CONSTRUCTION/MAINTENANCE</v>
          </cell>
          <cell r="J151" t="str">
            <v>GENERAL</v>
          </cell>
          <cell r="K151" t="str">
            <v>N.I. CONTRIBUTION              .</v>
          </cell>
          <cell r="N151" t="e">
            <v>#REF!</v>
          </cell>
          <cell r="O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R151" t="e">
            <v>#REF!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CB151">
            <v>0</v>
          </cell>
          <cell r="CC151">
            <v>0</v>
          </cell>
          <cell r="CD151">
            <v>0</v>
          </cell>
          <cell r="CE151" t="str">
            <v>Client Function Exp</v>
          </cell>
          <cell r="CG151">
            <v>0</v>
          </cell>
          <cell r="CH151" t="str">
            <v>Client Function Exp</v>
          </cell>
          <cell r="CJ151">
            <v>0</v>
          </cell>
          <cell r="CL151" t="e">
            <v>#N/A</v>
          </cell>
          <cell r="CN151" t="e">
            <v>#N/A</v>
          </cell>
          <cell r="CO151" t="str">
            <v>PCCAA2303</v>
          </cell>
          <cell r="CR151">
            <v>313.79000000000002</v>
          </cell>
          <cell r="CS151" t="e">
            <v>#REF!</v>
          </cell>
        </row>
        <row r="152">
          <cell r="A152" t="str">
            <v>PCCAA2324 Total</v>
          </cell>
          <cell r="B152" t="str">
            <v>PCCAA2324</v>
          </cell>
          <cell r="C152" t="str">
            <v xml:space="preserve"> Total</v>
          </cell>
          <cell r="D152" t="str">
            <v>PCCAA2324 Total</v>
          </cell>
          <cell r="E152" t="str">
            <v>PCCAA</v>
          </cell>
          <cell r="F152">
            <v>2324</v>
          </cell>
          <cell r="G152" t="str">
            <v>PCCAA2324</v>
          </cell>
          <cell r="H152" t="str">
            <v>DISPOSAL</v>
          </cell>
          <cell r="I152" t="str">
            <v>DESIGN/CONSTRUCTION/MAINTENANCE</v>
          </cell>
          <cell r="J152" t="str">
            <v>GENERAL</v>
          </cell>
          <cell r="K152" t="str">
            <v>TUNNEL TOLLS                   .</v>
          </cell>
          <cell r="N152" t="e">
            <v>#REF!</v>
          </cell>
          <cell r="O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R152" t="e">
            <v>#REF!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CB152">
            <v>0</v>
          </cell>
          <cell r="CC152">
            <v>0</v>
          </cell>
          <cell r="CD152">
            <v>0</v>
          </cell>
          <cell r="CE152" t="str">
            <v>Client Function Exp</v>
          </cell>
          <cell r="CG152">
            <v>0</v>
          </cell>
          <cell r="CH152" t="str">
            <v>Client Function Exp</v>
          </cell>
          <cell r="CJ152">
            <v>0</v>
          </cell>
          <cell r="CL152" t="e">
            <v>#N/A</v>
          </cell>
          <cell r="CN152" t="e">
            <v>#N/A</v>
          </cell>
          <cell r="CO152" t="str">
            <v>PCCAA2324</v>
          </cell>
          <cell r="CR152">
            <v>98</v>
          </cell>
          <cell r="CS152" t="e">
            <v>#REF!</v>
          </cell>
        </row>
        <row r="153">
          <cell r="A153" t="str">
            <v>PCCAA2341 Total</v>
          </cell>
          <cell r="B153" t="str">
            <v>PCCAA2341</v>
          </cell>
          <cell r="C153" t="str">
            <v xml:space="preserve"> Total</v>
          </cell>
          <cell r="D153" t="str">
            <v>PCCAA2341 Total</v>
          </cell>
          <cell r="E153" t="str">
            <v>PCCAA</v>
          </cell>
          <cell r="F153">
            <v>2341</v>
          </cell>
          <cell r="G153" t="str">
            <v>PCCAA2341</v>
          </cell>
          <cell r="H153" t="str">
            <v>DISPOSAL</v>
          </cell>
          <cell r="I153" t="str">
            <v>DESIGN/CONSTRUCTION/MAINTENANCE</v>
          </cell>
          <cell r="J153" t="str">
            <v>GENERAL</v>
          </cell>
          <cell r="K153" t="str">
            <v>CASUAL-USER CAR PARK SUBSIDY   .</v>
          </cell>
          <cell r="N153" t="e">
            <v>#REF!</v>
          </cell>
          <cell r="O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R153" t="e">
            <v>#REF!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CB153">
            <v>0</v>
          </cell>
          <cell r="CC153">
            <v>0</v>
          </cell>
          <cell r="CD153">
            <v>0</v>
          </cell>
          <cell r="CE153" t="str">
            <v>Client Function Exp</v>
          </cell>
          <cell r="CG153">
            <v>0</v>
          </cell>
          <cell r="CH153" t="str">
            <v>Client Function Exp</v>
          </cell>
          <cell r="CJ153">
            <v>0</v>
          </cell>
          <cell r="CL153" t="e">
            <v>#N/A</v>
          </cell>
          <cell r="CN153" t="e">
            <v>#N/A</v>
          </cell>
          <cell r="CO153" t="str">
            <v>PCCAA2341</v>
          </cell>
          <cell r="CR153">
            <v>1.02</v>
          </cell>
          <cell r="CS153" t="e">
            <v>#REF!</v>
          </cell>
        </row>
        <row r="154">
          <cell r="A154" t="str">
            <v>PCCAA3040 Total</v>
          </cell>
          <cell r="B154" t="str">
            <v>PCCAA3040</v>
          </cell>
          <cell r="C154" t="str">
            <v xml:space="preserve"> Total</v>
          </cell>
          <cell r="D154" t="str">
            <v>PCCAA3040 Total</v>
          </cell>
          <cell r="E154" t="str">
            <v>PCCAA</v>
          </cell>
          <cell r="F154">
            <v>3040</v>
          </cell>
          <cell r="G154" t="str">
            <v>PCCAA3040</v>
          </cell>
          <cell r="H154" t="str">
            <v>DISPOSAL</v>
          </cell>
          <cell r="I154" t="str">
            <v>DESIGN/CONSTRUCTION/MAINTENANCE</v>
          </cell>
          <cell r="J154" t="str">
            <v>GENERAL</v>
          </cell>
          <cell r="K154" t="str">
            <v>PURCHASE OF OCCUPATIONAL EQUIP .</v>
          </cell>
          <cell r="N154" t="e">
            <v>#REF!</v>
          </cell>
          <cell r="O154" t="e">
            <v>#REF!</v>
          </cell>
          <cell r="R154" t="e">
            <v>#REF!</v>
          </cell>
          <cell r="S154" t="e">
            <v>#REF!</v>
          </cell>
          <cell r="V154">
            <v>0</v>
          </cell>
          <cell r="X154">
            <v>0</v>
          </cell>
          <cell r="Z154">
            <v>0</v>
          </cell>
          <cell r="AE154">
            <v>0</v>
          </cell>
          <cell r="AG154">
            <v>0</v>
          </cell>
          <cell r="AN154">
            <v>0</v>
          </cell>
          <cell r="AR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B154">
            <v>0</v>
          </cell>
          <cell r="CC154">
            <v>0</v>
          </cell>
          <cell r="CD154">
            <v>0</v>
          </cell>
          <cell r="CE154" t="str">
            <v>Client Function Exp</v>
          </cell>
          <cell r="CG154">
            <v>0</v>
          </cell>
          <cell r="CH154" t="str">
            <v>Client Function Exp</v>
          </cell>
          <cell r="CJ154">
            <v>0</v>
          </cell>
          <cell r="CL154" t="e">
            <v>#N/A</v>
          </cell>
          <cell r="CN154" t="e">
            <v>#N/A</v>
          </cell>
          <cell r="CO154" t="str">
            <v>PCCAA3040</v>
          </cell>
          <cell r="CR154">
            <v>0</v>
          </cell>
          <cell r="CS154">
            <v>0</v>
          </cell>
        </row>
        <row r="155">
          <cell r="A155" t="str">
            <v>PCDAA450 Total</v>
          </cell>
          <cell r="B155" t="str">
            <v>PCDAA450</v>
          </cell>
          <cell r="C155" t="str">
            <v xml:space="preserve"> Total</v>
          </cell>
          <cell r="D155" t="str">
            <v>PCDAA450 Total</v>
          </cell>
          <cell r="E155" t="str">
            <v>PCDAA</v>
          </cell>
          <cell r="F155">
            <v>450</v>
          </cell>
          <cell r="G155" t="str">
            <v>PCDAA450</v>
          </cell>
          <cell r="H155" t="str">
            <v>DISPOSAL</v>
          </cell>
          <cell r="I155" t="str">
            <v>PLANNING/DEVELOPMENT</v>
          </cell>
          <cell r="J155" t="str">
            <v>GENERAL</v>
          </cell>
          <cell r="K155" t="str">
            <v>OTHER STAFF STANDARD PAY       .</v>
          </cell>
          <cell r="N155" t="e">
            <v>#REF!</v>
          </cell>
          <cell r="O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R155" t="e">
            <v>#REF!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185685</v>
          </cell>
          <cell r="CB155">
            <v>0</v>
          </cell>
          <cell r="CC155">
            <v>188386.21</v>
          </cell>
          <cell r="CD155">
            <v>190270.07209999999</v>
          </cell>
          <cell r="CE155" t="str">
            <v>Client Function Exp</v>
          </cell>
          <cell r="CG155">
            <v>185685</v>
          </cell>
          <cell r="CH155" t="str">
            <v>Client Function Exp</v>
          </cell>
          <cell r="CJ155">
            <v>185685</v>
          </cell>
          <cell r="CL155" t="e">
            <v>#N/A</v>
          </cell>
          <cell r="CN155" t="e">
            <v>#N/A</v>
          </cell>
          <cell r="CO155" t="str">
            <v>PCDAA450</v>
          </cell>
          <cell r="CR155">
            <v>170742.98</v>
          </cell>
          <cell r="CS155" t="e">
            <v>#REF!</v>
          </cell>
        </row>
        <row r="156">
          <cell r="A156" t="str">
            <v>PCDAA452 Total</v>
          </cell>
          <cell r="B156" t="str">
            <v>PCDAA452</v>
          </cell>
          <cell r="C156" t="str">
            <v xml:space="preserve"> Total</v>
          </cell>
          <cell r="D156" t="str">
            <v>PCDAA452 Total</v>
          </cell>
          <cell r="E156" t="str">
            <v>PCDAA</v>
          </cell>
          <cell r="F156">
            <v>452</v>
          </cell>
          <cell r="G156" t="str">
            <v>PCDAA452</v>
          </cell>
          <cell r="H156" t="str">
            <v>DISPOSAL</v>
          </cell>
          <cell r="I156" t="str">
            <v>PLANNING/DEVELOPMENT</v>
          </cell>
          <cell r="J156" t="str">
            <v>GENERAL</v>
          </cell>
          <cell r="K156" t="str">
            <v>OTHER STAFF ALLOWANCES         .</v>
          </cell>
          <cell r="N156" t="e">
            <v>#REF!</v>
          </cell>
          <cell r="O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R156" t="e">
            <v>#REF!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B156">
            <v>0</v>
          </cell>
          <cell r="CC156">
            <v>0</v>
          </cell>
          <cell r="CD156">
            <v>0</v>
          </cell>
          <cell r="CE156" t="str">
            <v>Client Function Exp</v>
          </cell>
          <cell r="CG156">
            <v>0</v>
          </cell>
          <cell r="CH156" t="str">
            <v>Client Function Exp</v>
          </cell>
          <cell r="CJ156">
            <v>0</v>
          </cell>
          <cell r="CL156" t="e">
            <v>#N/A</v>
          </cell>
          <cell r="CN156" t="e">
            <v>#N/A</v>
          </cell>
          <cell r="CO156" t="str">
            <v>PCDAA452</v>
          </cell>
          <cell r="CR156">
            <v>340.14</v>
          </cell>
          <cell r="CS156" t="e">
            <v>#REF!</v>
          </cell>
        </row>
        <row r="157">
          <cell r="A157" t="str">
            <v>PCDAA453 Total</v>
          </cell>
          <cell r="B157" t="str">
            <v>PCDAA453</v>
          </cell>
          <cell r="C157" t="str">
            <v xml:space="preserve"> Total</v>
          </cell>
          <cell r="D157" t="str">
            <v>PCDAA453 Total</v>
          </cell>
          <cell r="E157" t="str">
            <v>PCDAA</v>
          </cell>
          <cell r="F157">
            <v>453</v>
          </cell>
          <cell r="G157" t="str">
            <v>PCDAA453</v>
          </cell>
          <cell r="H157" t="str">
            <v>DISPOSAL</v>
          </cell>
          <cell r="I157" t="str">
            <v>PLANNING/DEVELOPMENT</v>
          </cell>
          <cell r="J157" t="str">
            <v>GENERAL</v>
          </cell>
          <cell r="K157" t="str">
            <v>OTHER STAFF NAT.INS.           .</v>
          </cell>
          <cell r="N157" t="e">
            <v>#REF!</v>
          </cell>
          <cell r="O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R157" t="e">
            <v>#REF!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13851.03</v>
          </cell>
          <cell r="CB157">
            <v>0</v>
          </cell>
          <cell r="CC157">
            <v>14066.27</v>
          </cell>
          <cell r="CD157">
            <v>14206.932700000001</v>
          </cell>
          <cell r="CE157" t="str">
            <v>Client Function Exp</v>
          </cell>
          <cell r="CG157">
            <v>13851.03</v>
          </cell>
          <cell r="CH157" t="str">
            <v>Client Function Exp</v>
          </cell>
          <cell r="CJ157">
            <v>13851.03</v>
          </cell>
          <cell r="CL157" t="e">
            <v>#N/A</v>
          </cell>
          <cell r="CN157" t="e">
            <v>#N/A</v>
          </cell>
          <cell r="CO157" t="str">
            <v>PCDAA453</v>
          </cell>
          <cell r="CR157">
            <v>13211.77</v>
          </cell>
          <cell r="CS157" t="e">
            <v>#REF!</v>
          </cell>
        </row>
        <row r="158">
          <cell r="A158" t="str">
            <v>PCDAA454 Total</v>
          </cell>
          <cell r="B158" t="str">
            <v>PCDAA454</v>
          </cell>
          <cell r="C158" t="str">
            <v xml:space="preserve"> Total</v>
          </cell>
          <cell r="D158" t="str">
            <v>PCDAA454 Total</v>
          </cell>
          <cell r="E158" t="str">
            <v>PCDAA</v>
          </cell>
          <cell r="F158">
            <v>454</v>
          </cell>
          <cell r="G158" t="str">
            <v>PCDAA454</v>
          </cell>
          <cell r="H158" t="str">
            <v>DISPOSAL</v>
          </cell>
          <cell r="I158" t="str">
            <v>PLANNING/DEVELOPMENT</v>
          </cell>
          <cell r="J158" t="str">
            <v>GENERAL</v>
          </cell>
          <cell r="K158" t="str">
            <v>OTHER STAFF SUPERANNUATION     .</v>
          </cell>
          <cell r="N158" t="e">
            <v>#REF!</v>
          </cell>
          <cell r="O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R158" t="e">
            <v>#REF!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33687.178608003109</v>
          </cell>
          <cell r="CB158">
            <v>0</v>
          </cell>
          <cell r="CC158">
            <v>33662.29</v>
          </cell>
          <cell r="CD158">
            <v>33998.912900000003</v>
          </cell>
          <cell r="CE158" t="str">
            <v>Client Function Exp</v>
          </cell>
          <cell r="CG158">
            <v>33687.178608003109</v>
          </cell>
          <cell r="CH158" t="str">
            <v>Client Function Exp</v>
          </cell>
          <cell r="CJ158">
            <v>33687.178608003109</v>
          </cell>
          <cell r="CL158" t="e">
            <v>#N/A</v>
          </cell>
          <cell r="CN158" t="e">
            <v>#N/A</v>
          </cell>
          <cell r="CO158" t="str">
            <v>PCDAA454</v>
          </cell>
          <cell r="CR158">
            <v>24282.83</v>
          </cell>
          <cell r="CS158" t="e">
            <v>#REF!</v>
          </cell>
        </row>
        <row r="159">
          <cell r="A159" t="str">
            <v>PCDAA910 Total</v>
          </cell>
          <cell r="B159" t="str">
            <v>PCDAA910</v>
          </cell>
          <cell r="C159" t="str">
            <v xml:space="preserve"> Total</v>
          </cell>
          <cell r="D159" t="str">
            <v>PCDAA910 Total</v>
          </cell>
          <cell r="E159" t="str">
            <v>PCDAA</v>
          </cell>
          <cell r="F159">
            <v>910</v>
          </cell>
          <cell r="G159" t="str">
            <v>PCDAA910</v>
          </cell>
          <cell r="H159" t="str">
            <v>DISPOSAL</v>
          </cell>
          <cell r="I159" t="str">
            <v>PLANNING/DEVELOPMENT</v>
          </cell>
          <cell r="J159" t="str">
            <v>GENERAL</v>
          </cell>
          <cell r="K159" t="str">
            <v>TRAINING POST-QUALN FEES       .</v>
          </cell>
          <cell r="N159" t="e">
            <v>#REF!</v>
          </cell>
          <cell r="O159" t="e">
            <v>#REF!</v>
          </cell>
          <cell r="R159" t="e">
            <v>#REF!</v>
          </cell>
          <cell r="S159" t="e">
            <v>#REF!</v>
          </cell>
          <cell r="V159">
            <v>0</v>
          </cell>
          <cell r="X159">
            <v>0</v>
          </cell>
          <cell r="Z159">
            <v>0</v>
          </cell>
          <cell r="AE159">
            <v>0</v>
          </cell>
          <cell r="AG159">
            <v>0</v>
          </cell>
          <cell r="AN159">
            <v>0</v>
          </cell>
          <cell r="AR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CB159">
            <v>0</v>
          </cell>
          <cell r="CC159">
            <v>0</v>
          </cell>
          <cell r="CD159">
            <v>0</v>
          </cell>
          <cell r="CE159" t="str">
            <v>Client Function Exp</v>
          </cell>
          <cell r="CG159">
            <v>0</v>
          </cell>
          <cell r="CH159" t="str">
            <v>Client Function Exp</v>
          </cell>
          <cell r="CJ159">
            <v>0</v>
          </cell>
          <cell r="CL159" t="e">
            <v>#N/A</v>
          </cell>
          <cell r="CN159" t="e">
            <v>#N/A</v>
          </cell>
          <cell r="CO159" t="str">
            <v>PCDAA910</v>
          </cell>
          <cell r="CR159">
            <v>0</v>
          </cell>
          <cell r="CS159">
            <v>0</v>
          </cell>
        </row>
        <row r="160">
          <cell r="A160" t="str">
            <v>PCDAA2300 Total</v>
          </cell>
          <cell r="B160" t="str">
            <v>PCDAA2300</v>
          </cell>
          <cell r="C160" t="str">
            <v xml:space="preserve"> Total</v>
          </cell>
          <cell r="D160" t="str">
            <v>PCDAA2300 Total</v>
          </cell>
          <cell r="E160" t="str">
            <v>PCDAA</v>
          </cell>
          <cell r="F160">
            <v>2300</v>
          </cell>
          <cell r="G160" t="str">
            <v>PCDAA2300</v>
          </cell>
          <cell r="H160" t="str">
            <v>DISPOSAL</v>
          </cell>
          <cell r="I160" t="str">
            <v>PLANNING/DEVELOPMENT</v>
          </cell>
          <cell r="J160" t="str">
            <v>GENERAL</v>
          </cell>
          <cell r="K160" t="str">
            <v>CAR ALLOWANCES</v>
          </cell>
          <cell r="N160" t="e">
            <v>#REF!</v>
          </cell>
          <cell r="O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R160" t="e">
            <v>#REF!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CA160">
            <v>4248</v>
          </cell>
          <cell r="CB160">
            <v>4248</v>
          </cell>
          <cell r="CC160">
            <v>4248</v>
          </cell>
          <cell r="CD160">
            <v>4248</v>
          </cell>
          <cell r="CE160" t="str">
            <v>Client Function Exp</v>
          </cell>
          <cell r="CG160">
            <v>4248</v>
          </cell>
          <cell r="CH160" t="str">
            <v>Client Function Exp</v>
          </cell>
          <cell r="CJ160">
            <v>4248</v>
          </cell>
          <cell r="CL160" t="e">
            <v>#N/A</v>
          </cell>
          <cell r="CN160" t="e">
            <v>#N/A</v>
          </cell>
          <cell r="CO160" t="str">
            <v>PCDAA2303</v>
          </cell>
          <cell r="CR160">
            <v>2453.44</v>
          </cell>
          <cell r="CS160" t="e">
            <v>#REF!</v>
          </cell>
        </row>
        <row r="161">
          <cell r="A161" t="str">
            <v>PCDAA2303 Total</v>
          </cell>
          <cell r="B161" t="str">
            <v>PCDAA2303</v>
          </cell>
          <cell r="C161" t="str">
            <v xml:space="preserve"> Total</v>
          </cell>
          <cell r="D161" t="str">
            <v>PCDAA2303 Total</v>
          </cell>
          <cell r="E161" t="str">
            <v>PCDAA</v>
          </cell>
          <cell r="F161">
            <v>2303</v>
          </cell>
          <cell r="G161" t="str">
            <v>PCDAA2303</v>
          </cell>
          <cell r="H161" t="str">
            <v>DISPOSAL</v>
          </cell>
          <cell r="I161" t="str">
            <v>PLANNING/DEVELOPMENT</v>
          </cell>
          <cell r="J161" t="str">
            <v>GENERAL</v>
          </cell>
          <cell r="K161" t="str">
            <v>N.I. CONTRIBUTION              .</v>
          </cell>
          <cell r="N161" t="e">
            <v>#REF!</v>
          </cell>
          <cell r="O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R161" t="e">
            <v>#REF!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CB161">
            <v>0</v>
          </cell>
          <cell r="CC161">
            <v>0</v>
          </cell>
          <cell r="CD161">
            <v>0</v>
          </cell>
          <cell r="CE161" t="str">
            <v>Client Function Exp</v>
          </cell>
          <cell r="CG161">
            <v>0</v>
          </cell>
          <cell r="CH161" t="str">
            <v>Client Function Exp</v>
          </cell>
          <cell r="CJ161">
            <v>0</v>
          </cell>
          <cell r="CL161" t="e">
            <v>#N/A</v>
          </cell>
          <cell r="CN161" t="e">
            <v>#N/A</v>
          </cell>
          <cell r="CO161" t="str">
            <v>PCDAA2303</v>
          </cell>
          <cell r="CR161">
            <v>147.22999999999999</v>
          </cell>
          <cell r="CS161" t="e">
            <v>#REF!</v>
          </cell>
        </row>
        <row r="162">
          <cell r="A162" t="str">
            <v>PCDAA2320 Total</v>
          </cell>
          <cell r="B162" t="str">
            <v>PCDAA2320</v>
          </cell>
          <cell r="C162" t="str">
            <v xml:space="preserve"> Total</v>
          </cell>
          <cell r="D162" t="str">
            <v>PCDAA2320 Total</v>
          </cell>
          <cell r="E162" t="str">
            <v>PCDAA</v>
          </cell>
          <cell r="F162">
            <v>2320</v>
          </cell>
          <cell r="G162" t="str">
            <v>PCDAA2320</v>
          </cell>
          <cell r="H162" t="str">
            <v>DISPOSAL</v>
          </cell>
          <cell r="I162" t="str">
            <v>PLANNING/DEVELOPMENT</v>
          </cell>
          <cell r="J162" t="str">
            <v>GENERAL</v>
          </cell>
          <cell r="K162" t="str">
            <v>PUBLIC TRANSP-EMPLOYEES        .</v>
          </cell>
          <cell r="N162" t="e">
            <v>#REF!</v>
          </cell>
          <cell r="O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R162" t="e">
            <v>#REF!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CB162">
            <v>0</v>
          </cell>
          <cell r="CC162">
            <v>0</v>
          </cell>
          <cell r="CD162">
            <v>0</v>
          </cell>
          <cell r="CE162" t="str">
            <v>Client Function Exp</v>
          </cell>
          <cell r="CG162">
            <v>0</v>
          </cell>
          <cell r="CH162" t="str">
            <v>Client Function Exp</v>
          </cell>
          <cell r="CJ162">
            <v>0</v>
          </cell>
          <cell r="CL162" t="e">
            <v>#N/A</v>
          </cell>
          <cell r="CN162" t="e">
            <v>#N/A</v>
          </cell>
          <cell r="CO162" t="str">
            <v>PCDAA2320</v>
          </cell>
          <cell r="CR162">
            <v>79.05</v>
          </cell>
          <cell r="CS162" t="e">
            <v>#REF!</v>
          </cell>
        </row>
        <row r="163">
          <cell r="A163" t="str">
            <v>PCDAA2324 Total</v>
          </cell>
          <cell r="B163" t="str">
            <v>PCDAA2324</v>
          </cell>
          <cell r="C163" t="str">
            <v xml:space="preserve"> Total</v>
          </cell>
          <cell r="D163" t="str">
            <v>PCDAA2324 Total</v>
          </cell>
          <cell r="E163" t="str">
            <v>PCDAA</v>
          </cell>
          <cell r="F163">
            <v>2324</v>
          </cell>
          <cell r="G163" t="str">
            <v>PCDAA2324</v>
          </cell>
          <cell r="H163" t="str">
            <v>DISPOSAL</v>
          </cell>
          <cell r="I163" t="str">
            <v>PLANNING/DEVELOPMENT</v>
          </cell>
          <cell r="J163" t="str">
            <v>GENERAL</v>
          </cell>
          <cell r="K163" t="str">
            <v>TUNNEL TOLLS                   .</v>
          </cell>
          <cell r="N163" t="e">
            <v>#REF!</v>
          </cell>
          <cell r="O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R163" t="e">
            <v>#REF!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CB163">
            <v>0</v>
          </cell>
          <cell r="CC163">
            <v>0</v>
          </cell>
          <cell r="CD163">
            <v>0</v>
          </cell>
          <cell r="CE163" t="str">
            <v>Client Function Exp</v>
          </cell>
          <cell r="CG163">
            <v>0</v>
          </cell>
          <cell r="CH163" t="str">
            <v>Client Function Exp</v>
          </cell>
          <cell r="CJ163">
            <v>0</v>
          </cell>
          <cell r="CL163" t="e">
            <v>#N/A</v>
          </cell>
          <cell r="CN163" t="e">
            <v>#N/A</v>
          </cell>
          <cell r="CO163" t="str">
            <v>PCDAA2324</v>
          </cell>
          <cell r="CR163">
            <v>12.6</v>
          </cell>
          <cell r="CS163" t="e">
            <v>#REF!</v>
          </cell>
        </row>
        <row r="164">
          <cell r="A164" t="str">
            <v>PCDAA2341 Total</v>
          </cell>
          <cell r="B164" t="str">
            <v>PCDAA2341</v>
          </cell>
          <cell r="C164" t="str">
            <v xml:space="preserve"> Total</v>
          </cell>
          <cell r="D164" t="str">
            <v>PCDAA2341 Total</v>
          </cell>
          <cell r="E164" t="str">
            <v>PCDAA</v>
          </cell>
          <cell r="F164">
            <v>2341</v>
          </cell>
          <cell r="G164" t="str">
            <v>PCDAA2341</v>
          </cell>
          <cell r="H164" t="str">
            <v>DISPOSAL</v>
          </cell>
          <cell r="I164" t="str">
            <v>PLANNING/DEVELOPMENT</v>
          </cell>
          <cell r="J164" t="str">
            <v>GENERAL</v>
          </cell>
          <cell r="K164" t="str">
            <v>CASUAL-USER CAR PARK SUBSIDY   .</v>
          </cell>
          <cell r="N164" t="e">
            <v>#REF!</v>
          </cell>
          <cell r="O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R164" t="e">
            <v>#REF!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CB164">
            <v>0</v>
          </cell>
          <cell r="CC164">
            <v>0</v>
          </cell>
          <cell r="CD164">
            <v>0</v>
          </cell>
          <cell r="CE164" t="str">
            <v>Client Function Exp</v>
          </cell>
          <cell r="CG164">
            <v>0</v>
          </cell>
          <cell r="CH164" t="str">
            <v>Client Function Exp</v>
          </cell>
          <cell r="CJ164">
            <v>0</v>
          </cell>
          <cell r="CL164" t="e">
            <v>#N/A</v>
          </cell>
          <cell r="CN164" t="e">
            <v>#N/A</v>
          </cell>
          <cell r="CO164" t="str">
            <v>PCDAA2341</v>
          </cell>
          <cell r="CR164">
            <v>40.58</v>
          </cell>
          <cell r="CS164" t="e">
            <v>#REF!</v>
          </cell>
        </row>
        <row r="165">
          <cell r="A165" t="str">
            <v>PCDAA3040 Total</v>
          </cell>
          <cell r="B165" t="str">
            <v>PCDAA3040</v>
          </cell>
          <cell r="C165" t="str">
            <v xml:space="preserve"> Total</v>
          </cell>
          <cell r="D165" t="str">
            <v>PCDAA3040 Total</v>
          </cell>
          <cell r="E165" t="str">
            <v>PCDAA</v>
          </cell>
          <cell r="F165">
            <v>3040</v>
          </cell>
          <cell r="G165" t="str">
            <v>PCDAA3040</v>
          </cell>
          <cell r="H165" t="str">
            <v>DISPOSAL</v>
          </cell>
          <cell r="I165" t="str">
            <v>PLANNING/DEVELOPMENT</v>
          </cell>
          <cell r="J165" t="str">
            <v>GENERAL</v>
          </cell>
          <cell r="K165" t="str">
            <v>PURCHASE OF OCCUPATIONAL EQUIP .</v>
          </cell>
          <cell r="N165" t="e">
            <v>#REF!</v>
          </cell>
          <cell r="O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R165" t="e">
            <v>#REF!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CA165">
            <v>212</v>
          </cell>
          <cell r="CB165">
            <v>212</v>
          </cell>
          <cell r="CC165">
            <v>212</v>
          </cell>
          <cell r="CD165">
            <v>212</v>
          </cell>
          <cell r="CE165" t="str">
            <v>Client Function Exp</v>
          </cell>
          <cell r="CG165">
            <v>212</v>
          </cell>
          <cell r="CH165" t="str">
            <v>Client Function Exp</v>
          </cell>
          <cell r="CJ165">
            <v>212</v>
          </cell>
          <cell r="CL165" t="e">
            <v>#N/A</v>
          </cell>
          <cell r="CN165" t="e">
            <v>#N/A</v>
          </cell>
          <cell r="CO165" t="str">
            <v>PCDAA3040</v>
          </cell>
          <cell r="CR165">
            <v>8.5</v>
          </cell>
          <cell r="CS165" t="e">
            <v>#REF!</v>
          </cell>
        </row>
        <row r="166">
          <cell r="A166" t="str">
            <v>PCDAA3701 Total</v>
          </cell>
          <cell r="B166" t="str">
            <v>PCDAA3701</v>
          </cell>
          <cell r="C166" t="str">
            <v xml:space="preserve"> Total</v>
          </cell>
          <cell r="D166" t="str">
            <v>PCDAA3701 Total</v>
          </cell>
          <cell r="E166" t="str">
            <v>PCDAA</v>
          </cell>
          <cell r="F166">
            <v>3701</v>
          </cell>
          <cell r="G166" t="str">
            <v>PCDAA3701</v>
          </cell>
          <cell r="H166" t="str">
            <v>DISPOSAL</v>
          </cell>
          <cell r="I166" t="str">
            <v>PLANNING/DEVELOPMENT</v>
          </cell>
          <cell r="J166" t="str">
            <v>GENERAL</v>
          </cell>
          <cell r="K166" t="str">
            <v>OFFICERS SUBSISTENCE           .</v>
          </cell>
          <cell r="N166" t="e">
            <v>#REF!</v>
          </cell>
          <cell r="O166" t="e">
            <v>#REF!</v>
          </cell>
          <cell r="R166" t="e">
            <v>#REF!</v>
          </cell>
          <cell r="S166" t="e">
            <v>#REF!</v>
          </cell>
          <cell r="V166">
            <v>0</v>
          </cell>
          <cell r="X166">
            <v>0</v>
          </cell>
          <cell r="Z166">
            <v>0</v>
          </cell>
          <cell r="AE166">
            <v>0</v>
          </cell>
          <cell r="AG166">
            <v>0</v>
          </cell>
          <cell r="AN166">
            <v>0</v>
          </cell>
          <cell r="AR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CB166">
            <v>0</v>
          </cell>
          <cell r="CC166">
            <v>0</v>
          </cell>
          <cell r="CD166">
            <v>0</v>
          </cell>
          <cell r="CE166" t="str">
            <v>Client Function Exp</v>
          </cell>
          <cell r="CG166">
            <v>0</v>
          </cell>
          <cell r="CH166" t="str">
            <v>Client Function Exp</v>
          </cell>
          <cell r="CJ166">
            <v>0</v>
          </cell>
          <cell r="CL166" t="e">
            <v>#N/A</v>
          </cell>
          <cell r="CN166" t="e">
            <v>#N/A</v>
          </cell>
          <cell r="CO166" t="str">
            <v>PCDAA3701</v>
          </cell>
          <cell r="CR166">
            <v>0</v>
          </cell>
          <cell r="CS166">
            <v>0</v>
          </cell>
        </row>
        <row r="167">
          <cell r="A167" t="str">
            <v>PCDAA3721 Total</v>
          </cell>
          <cell r="B167" t="str">
            <v>PCDAA3721</v>
          </cell>
          <cell r="C167" t="str">
            <v xml:space="preserve"> Total</v>
          </cell>
          <cell r="D167" t="str">
            <v>PCDAA3721 Total</v>
          </cell>
          <cell r="E167" t="str">
            <v>PCDAA</v>
          </cell>
          <cell r="F167">
            <v>3721</v>
          </cell>
          <cell r="G167" t="str">
            <v>PCDAA3721</v>
          </cell>
          <cell r="H167" t="str">
            <v>DISPOSAL</v>
          </cell>
          <cell r="I167" t="str">
            <v>PLANNING/DEVELOPMENT</v>
          </cell>
          <cell r="J167" t="str">
            <v>GENERAL</v>
          </cell>
          <cell r="K167" t="str">
            <v>PROF MEETINGS TRAVEL           .</v>
          </cell>
          <cell r="N167" t="e">
            <v>#REF!</v>
          </cell>
          <cell r="O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R167" t="e">
            <v>#REF!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CB167">
            <v>0</v>
          </cell>
          <cell r="CC167">
            <v>0</v>
          </cell>
          <cell r="CD167">
            <v>0</v>
          </cell>
          <cell r="CE167" t="str">
            <v>Client Function Exp</v>
          </cell>
          <cell r="CG167">
            <v>0</v>
          </cell>
          <cell r="CH167" t="str">
            <v>Client Function Exp</v>
          </cell>
          <cell r="CJ167">
            <v>0</v>
          </cell>
          <cell r="CL167" t="e">
            <v>#N/A</v>
          </cell>
          <cell r="CN167" t="e">
            <v>#N/A</v>
          </cell>
          <cell r="CO167" t="str">
            <v>PCDAA3721</v>
          </cell>
          <cell r="CR167">
            <v>147.9</v>
          </cell>
          <cell r="CS167" t="e">
            <v>#REF!</v>
          </cell>
        </row>
        <row r="168">
          <cell r="A168" t="str">
            <v>PCEAA450 Total</v>
          </cell>
          <cell r="B168" t="str">
            <v>PCEAA450</v>
          </cell>
          <cell r="C168" t="str">
            <v xml:space="preserve"> Total</v>
          </cell>
          <cell r="D168" t="str">
            <v>PCEAA450 Total</v>
          </cell>
          <cell r="E168" t="str">
            <v>PCEAA</v>
          </cell>
          <cell r="F168">
            <v>450</v>
          </cell>
          <cell r="G168" t="str">
            <v>PCEAA450</v>
          </cell>
          <cell r="H168" t="str">
            <v>DISPOSAL</v>
          </cell>
          <cell r="I168" t="str">
            <v>ADMINISTRATION</v>
          </cell>
          <cell r="J168" t="str">
            <v>GENERAL</v>
          </cell>
          <cell r="K168" t="str">
            <v>OTHER STAFF STANDARD PAY       .</v>
          </cell>
          <cell r="N168" t="e">
            <v>#REF!</v>
          </cell>
          <cell r="O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R168" t="e">
            <v>#REF!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CA168">
            <v>255641.76</v>
          </cell>
          <cell r="CB168">
            <v>0</v>
          </cell>
          <cell r="CC168">
            <v>259747.76</v>
          </cell>
          <cell r="CD168">
            <v>262345.23759999999</v>
          </cell>
          <cell r="CE168" t="str">
            <v>Client Function Exp</v>
          </cell>
          <cell r="CG168">
            <v>255641.76</v>
          </cell>
          <cell r="CH168" t="str">
            <v>Client Function Exp</v>
          </cell>
          <cell r="CJ168">
            <v>255641.76</v>
          </cell>
          <cell r="CL168" t="e">
            <v>#N/A</v>
          </cell>
          <cell r="CN168" t="e">
            <v>#N/A</v>
          </cell>
          <cell r="CO168" t="str">
            <v>PCEAA450</v>
          </cell>
          <cell r="CR168">
            <v>308797.28000000003</v>
          </cell>
          <cell r="CS168" t="e">
            <v>#REF!</v>
          </cell>
        </row>
        <row r="169">
          <cell r="A169" t="str">
            <v>PCEAA451 Total</v>
          </cell>
          <cell r="B169" t="str">
            <v>PCEAA451</v>
          </cell>
          <cell r="C169" t="str">
            <v xml:space="preserve"> Total</v>
          </cell>
          <cell r="D169" t="str">
            <v>PCEAA451 Total</v>
          </cell>
          <cell r="E169" t="str">
            <v>PCEAA</v>
          </cell>
          <cell r="F169">
            <v>451</v>
          </cell>
          <cell r="G169" t="str">
            <v>PCEAA451</v>
          </cell>
          <cell r="H169" t="str">
            <v>DISPOSAL</v>
          </cell>
          <cell r="I169" t="str">
            <v>ADMINISTRATION</v>
          </cell>
          <cell r="J169" t="str">
            <v>GENERAL</v>
          </cell>
          <cell r="K169" t="str">
            <v>OTHER STAFF OVERTIME           .</v>
          </cell>
          <cell r="N169" t="e">
            <v>#REF!</v>
          </cell>
          <cell r="O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R169" t="e">
            <v>#REF!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CB169">
            <v>0</v>
          </cell>
          <cell r="CC169">
            <v>0</v>
          </cell>
          <cell r="CD169">
            <v>0</v>
          </cell>
          <cell r="CE169" t="str">
            <v>Client Function Exp</v>
          </cell>
          <cell r="CG169">
            <v>0</v>
          </cell>
          <cell r="CH169" t="str">
            <v>Client Function Exp</v>
          </cell>
          <cell r="CJ169">
            <v>0</v>
          </cell>
          <cell r="CL169" t="e">
            <v>#N/A</v>
          </cell>
          <cell r="CN169" t="e">
            <v>#N/A</v>
          </cell>
          <cell r="CO169" t="str">
            <v>PCEAA451</v>
          </cell>
          <cell r="CR169">
            <v>210.31</v>
          </cell>
          <cell r="CS169" t="e">
            <v>#REF!</v>
          </cell>
        </row>
        <row r="170">
          <cell r="A170" t="str">
            <v>PCEAA452 Total</v>
          </cell>
          <cell r="B170" t="str">
            <v>PCEAA452</v>
          </cell>
          <cell r="C170" t="str">
            <v xml:space="preserve"> Total</v>
          </cell>
          <cell r="D170" t="str">
            <v>PCEAA452 Total</v>
          </cell>
          <cell r="E170" t="str">
            <v>PCEAA</v>
          </cell>
          <cell r="F170">
            <v>452</v>
          </cell>
          <cell r="G170" t="str">
            <v>PCEAA452</v>
          </cell>
          <cell r="H170" t="str">
            <v>DISPOSAL</v>
          </cell>
          <cell r="I170" t="str">
            <v>ADMINISTRATION</v>
          </cell>
          <cell r="J170" t="str">
            <v>GENERAL</v>
          </cell>
          <cell r="K170" t="str">
            <v>OTHER STAFF ALLOWANCES         .</v>
          </cell>
          <cell r="N170" t="e">
            <v>#REF!</v>
          </cell>
          <cell r="O170" t="e">
            <v>#REF!</v>
          </cell>
          <cell r="R170" t="e">
            <v>#REF!</v>
          </cell>
          <cell r="S170" t="e">
            <v>#REF!</v>
          </cell>
          <cell r="T170" t="e">
            <v>#REF!</v>
          </cell>
          <cell r="U170" t="e">
            <v>#REF!</v>
          </cell>
          <cell r="V170" t="e">
            <v>#REF!</v>
          </cell>
          <cell r="W170" t="e">
            <v>#REF!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  <cell r="AE170" t="e">
            <v>#REF!</v>
          </cell>
          <cell r="AF170" t="e">
            <v>#REF!</v>
          </cell>
          <cell r="AG170" t="e">
            <v>#REF!</v>
          </cell>
          <cell r="AH170" t="e">
            <v>#REF!</v>
          </cell>
          <cell r="AI170" t="e">
            <v>#REF!</v>
          </cell>
          <cell r="AJ170" t="e">
            <v>#REF!</v>
          </cell>
          <cell r="AK170" t="e">
            <v>#REF!</v>
          </cell>
          <cell r="AL170" t="e">
            <v>#REF!</v>
          </cell>
          <cell r="AM170" t="e">
            <v>#REF!</v>
          </cell>
          <cell r="AN170" t="e">
            <v>#REF!</v>
          </cell>
          <cell r="AR170" t="e">
            <v>#REF!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CB170">
            <v>0</v>
          </cell>
          <cell r="CC170">
            <v>0</v>
          </cell>
          <cell r="CD170">
            <v>0</v>
          </cell>
          <cell r="CE170" t="str">
            <v>Client Function Exp</v>
          </cell>
          <cell r="CG170">
            <v>0</v>
          </cell>
          <cell r="CH170" t="str">
            <v>Client Function Exp</v>
          </cell>
          <cell r="CJ170">
            <v>0</v>
          </cell>
          <cell r="CL170" t="e">
            <v>#N/A</v>
          </cell>
          <cell r="CN170" t="e">
            <v>#N/A</v>
          </cell>
          <cell r="CO170" t="str">
            <v>PCEAA452</v>
          </cell>
          <cell r="CR170">
            <v>5502.21</v>
          </cell>
          <cell r="CS170" t="e">
            <v>#REF!</v>
          </cell>
        </row>
        <row r="171">
          <cell r="A171" t="str">
            <v>PCEAA453 Total</v>
          </cell>
          <cell r="B171" t="str">
            <v>PCEAA453</v>
          </cell>
          <cell r="C171" t="str">
            <v xml:space="preserve"> Total</v>
          </cell>
          <cell r="D171" t="str">
            <v>PCEAA453 Total</v>
          </cell>
          <cell r="E171" t="str">
            <v>PCEAA</v>
          </cell>
          <cell r="F171">
            <v>453</v>
          </cell>
          <cell r="G171" t="str">
            <v>PCEAA453</v>
          </cell>
          <cell r="H171" t="str">
            <v>DISPOSAL</v>
          </cell>
          <cell r="I171" t="str">
            <v>ADMINISTRATION</v>
          </cell>
          <cell r="J171" t="str">
            <v>GENERAL</v>
          </cell>
          <cell r="K171" t="str">
            <v>OTHER STAFF NAT.INS.           .</v>
          </cell>
          <cell r="N171" t="e">
            <v>#REF!</v>
          </cell>
          <cell r="O171" t="e">
            <v>#REF!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  <cell r="AE171" t="e">
            <v>#REF!</v>
          </cell>
          <cell r="AF171" t="e">
            <v>#REF!</v>
          </cell>
          <cell r="AG171" t="e">
            <v>#REF!</v>
          </cell>
          <cell r="AH171" t="e">
            <v>#REF!</v>
          </cell>
          <cell r="AI171" t="e">
            <v>#REF!</v>
          </cell>
          <cell r="AJ171" t="e">
            <v>#REF!</v>
          </cell>
          <cell r="AK171" t="e">
            <v>#REF!</v>
          </cell>
          <cell r="AL171" t="e">
            <v>#REF!</v>
          </cell>
          <cell r="AM171" t="e">
            <v>#REF!</v>
          </cell>
          <cell r="AN171" t="e">
            <v>#REF!</v>
          </cell>
          <cell r="AR171" t="e">
            <v>#REF!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CA171">
            <v>18766.68</v>
          </cell>
          <cell r="CB171">
            <v>0</v>
          </cell>
          <cell r="CC171">
            <v>19095.060000000001</v>
          </cell>
          <cell r="CD171">
            <v>19286.010600000001</v>
          </cell>
          <cell r="CE171" t="str">
            <v>Client Function Exp</v>
          </cell>
          <cell r="CG171">
            <v>18766.68</v>
          </cell>
          <cell r="CH171" t="str">
            <v>Client Function Exp</v>
          </cell>
          <cell r="CJ171">
            <v>18766.68</v>
          </cell>
          <cell r="CL171" t="e">
            <v>#N/A</v>
          </cell>
          <cell r="CN171" t="e">
            <v>#N/A</v>
          </cell>
          <cell r="CO171" t="str">
            <v>PCEAA453</v>
          </cell>
          <cell r="CR171">
            <v>24877.25</v>
          </cell>
          <cell r="CS171" t="e">
            <v>#REF!</v>
          </cell>
        </row>
        <row r="172">
          <cell r="A172" t="str">
            <v>PCEAA454 Total</v>
          </cell>
          <cell r="B172" t="str">
            <v>PCEAA454</v>
          </cell>
          <cell r="C172" t="str">
            <v xml:space="preserve"> Total</v>
          </cell>
          <cell r="D172" t="str">
            <v>PCEAA454 Total</v>
          </cell>
          <cell r="E172" t="str">
            <v>PCEAA</v>
          </cell>
          <cell r="F172">
            <v>454</v>
          </cell>
          <cell r="G172" t="str">
            <v>PCEAA454</v>
          </cell>
          <cell r="H172" t="str">
            <v>DISPOSAL</v>
          </cell>
          <cell r="I172" t="str">
            <v>ADMINISTRATION</v>
          </cell>
          <cell r="J172" t="str">
            <v>GENERAL</v>
          </cell>
          <cell r="K172" t="str">
            <v>OTHER STAFF SUPERANNUATION     .</v>
          </cell>
          <cell r="N172" t="e">
            <v>#REF!</v>
          </cell>
          <cell r="O172" t="e">
            <v>#REF!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  <cell r="AE172" t="e">
            <v>#REF!</v>
          </cell>
          <cell r="AF172" t="e">
            <v>#REF!</v>
          </cell>
          <cell r="AG172" t="e">
            <v>#REF!</v>
          </cell>
          <cell r="AH172" t="e">
            <v>#REF!</v>
          </cell>
          <cell r="AI172" t="e">
            <v>#REF!</v>
          </cell>
          <cell r="AJ172" t="e">
            <v>#REF!</v>
          </cell>
          <cell r="AK172" t="e">
            <v>#REF!</v>
          </cell>
          <cell r="AL172" t="e">
            <v>#REF!</v>
          </cell>
          <cell r="AM172" t="e">
            <v>#REF!</v>
          </cell>
          <cell r="AN172" t="e">
            <v>#REF!</v>
          </cell>
          <cell r="AR172" t="e">
            <v>#REF!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CA172">
            <v>46378.811582972587</v>
          </cell>
          <cell r="CB172">
            <v>0</v>
          </cell>
          <cell r="CC172">
            <v>46412.53</v>
          </cell>
          <cell r="CD172">
            <v>46876.655299999999</v>
          </cell>
          <cell r="CE172" t="str">
            <v>Client Function Exp</v>
          </cell>
          <cell r="CG172">
            <v>46378.811582972587</v>
          </cell>
          <cell r="CH172" t="str">
            <v>Client Function Exp</v>
          </cell>
          <cell r="CJ172">
            <v>46378.811582972587</v>
          </cell>
          <cell r="CL172" t="e">
            <v>#N/A</v>
          </cell>
          <cell r="CN172" t="e">
            <v>#N/A</v>
          </cell>
          <cell r="CO172" t="str">
            <v>PCEAA454</v>
          </cell>
          <cell r="CR172">
            <v>49454.31</v>
          </cell>
          <cell r="CS172" t="e">
            <v>#REF!</v>
          </cell>
        </row>
        <row r="173">
          <cell r="A173" t="str">
            <v>PCEAA910 Total</v>
          </cell>
          <cell r="B173" t="str">
            <v>PCEAA910</v>
          </cell>
          <cell r="C173" t="str">
            <v xml:space="preserve"> Total</v>
          </cell>
          <cell r="D173" t="str">
            <v>PCEAA910 Total</v>
          </cell>
          <cell r="E173" t="str">
            <v>PCEAA</v>
          </cell>
          <cell r="F173">
            <v>910</v>
          </cell>
          <cell r="G173" t="str">
            <v>PCEAA910</v>
          </cell>
          <cell r="H173" t="str">
            <v>DISPOSAL</v>
          </cell>
          <cell r="I173" t="str">
            <v>ADMINISTRATION</v>
          </cell>
          <cell r="J173" t="str">
            <v>GENERAL</v>
          </cell>
          <cell r="K173" t="str">
            <v>TRAINING POST-QUALN FEES       .</v>
          </cell>
          <cell r="N173" t="e">
            <v>#REF!</v>
          </cell>
          <cell r="O173" t="e">
            <v>#REF!</v>
          </cell>
          <cell r="R173" t="e">
            <v>#REF!</v>
          </cell>
          <cell r="S173" t="e">
            <v>#REF!</v>
          </cell>
          <cell r="T173" t="e">
            <v>#REF!</v>
          </cell>
          <cell r="U173" t="e">
            <v>#REF!</v>
          </cell>
          <cell r="V173" t="e">
            <v>#REF!</v>
          </cell>
          <cell r="W173" t="e">
            <v>#REF!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  <cell r="AE173" t="e">
            <v>#REF!</v>
          </cell>
          <cell r="AF173" t="e">
            <v>#REF!</v>
          </cell>
          <cell r="AG173" t="e">
            <v>#REF!</v>
          </cell>
          <cell r="AH173" t="e">
            <v>#REF!</v>
          </cell>
          <cell r="AI173" t="e">
            <v>#REF!</v>
          </cell>
          <cell r="AJ173" t="e">
            <v>#REF!</v>
          </cell>
          <cell r="AK173" t="e">
            <v>#REF!</v>
          </cell>
          <cell r="AL173" t="e">
            <v>#REF!</v>
          </cell>
          <cell r="AM173" t="e">
            <v>#REF!</v>
          </cell>
          <cell r="AN173" t="e">
            <v>#REF!</v>
          </cell>
          <cell r="AR173" t="e">
            <v>#REF!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CB173">
            <v>0</v>
          </cell>
          <cell r="CC173">
            <v>0</v>
          </cell>
          <cell r="CD173">
            <v>0</v>
          </cell>
          <cell r="CE173" t="str">
            <v>Client Function Exp</v>
          </cell>
          <cell r="CG173">
            <v>0</v>
          </cell>
          <cell r="CH173" t="str">
            <v>Client Function Exp</v>
          </cell>
          <cell r="CJ173">
            <v>0</v>
          </cell>
          <cell r="CL173" t="e">
            <v>#N/A</v>
          </cell>
          <cell r="CN173" t="e">
            <v>#N/A</v>
          </cell>
          <cell r="CO173" t="str">
            <v>PCEAA910</v>
          </cell>
          <cell r="CR173">
            <v>2810</v>
          </cell>
          <cell r="CS173" t="e">
            <v>#REF!</v>
          </cell>
        </row>
        <row r="174">
          <cell r="A174" t="str">
            <v>PCEAA2300 Total</v>
          </cell>
          <cell r="B174" t="str">
            <v>PCEAA2300</v>
          </cell>
          <cell r="C174" t="str">
            <v xml:space="preserve"> Total</v>
          </cell>
          <cell r="D174" t="str">
            <v>PCEAA2300 Total</v>
          </cell>
          <cell r="E174" t="str">
            <v>PCEAA</v>
          </cell>
          <cell r="F174">
            <v>2300</v>
          </cell>
          <cell r="G174" t="str">
            <v>PCEAA2300</v>
          </cell>
          <cell r="H174" t="str">
            <v>DISPOSAL</v>
          </cell>
          <cell r="I174" t="str">
            <v>ADMINISTRATION</v>
          </cell>
          <cell r="J174" t="str">
            <v>GENERAL</v>
          </cell>
          <cell r="K174" t="str">
            <v>CAR ALLOWANCES</v>
          </cell>
          <cell r="N174" t="e">
            <v>#REF!</v>
          </cell>
          <cell r="O174" t="e">
            <v>#REF!</v>
          </cell>
          <cell r="R174" t="e">
            <v>#REF!</v>
          </cell>
          <cell r="S174" t="e">
            <v>#REF!</v>
          </cell>
          <cell r="T174" t="e">
            <v>#REF!</v>
          </cell>
          <cell r="U174" t="e">
            <v>#REF!</v>
          </cell>
          <cell r="V174" t="e">
            <v>#REF!</v>
          </cell>
          <cell r="W174" t="e">
            <v>#REF!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  <cell r="AE174" t="e">
            <v>#REF!</v>
          </cell>
          <cell r="AF174" t="e">
            <v>#REF!</v>
          </cell>
          <cell r="AG174" t="e">
            <v>#REF!</v>
          </cell>
          <cell r="AH174" t="e">
            <v>#REF!</v>
          </cell>
          <cell r="AI174" t="e">
            <v>#REF!</v>
          </cell>
          <cell r="AJ174" t="e">
            <v>#REF!</v>
          </cell>
          <cell r="AK174" t="e">
            <v>#REF!</v>
          </cell>
          <cell r="AL174" t="e">
            <v>#REF!</v>
          </cell>
          <cell r="AM174" t="e">
            <v>#REF!</v>
          </cell>
          <cell r="AN174" t="e">
            <v>#REF!</v>
          </cell>
          <cell r="AR174" t="e">
            <v>#REF!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CA174">
            <v>1632</v>
          </cell>
          <cell r="CB174">
            <v>1632</v>
          </cell>
          <cell r="CC174">
            <v>1632</v>
          </cell>
          <cell r="CD174">
            <v>1632</v>
          </cell>
          <cell r="CE174" t="str">
            <v>Client Function Exp</v>
          </cell>
          <cell r="CG174">
            <v>1632</v>
          </cell>
          <cell r="CH174" t="str">
            <v>Client Function Exp</v>
          </cell>
          <cell r="CJ174">
            <v>1632</v>
          </cell>
          <cell r="CL174" t="e">
            <v>#N/A</v>
          </cell>
          <cell r="CN174" t="e">
            <v>#N/A</v>
          </cell>
          <cell r="CO174" t="str">
            <v>PCEAA2300</v>
          </cell>
          <cell r="CR174">
            <v>3037.67</v>
          </cell>
          <cell r="CS174" t="e">
            <v>#REF!</v>
          </cell>
        </row>
        <row r="175">
          <cell r="A175" t="str">
            <v>PCEAA2303 Total</v>
          </cell>
          <cell r="B175" t="str">
            <v>PCEAA2303</v>
          </cell>
          <cell r="C175" t="str">
            <v xml:space="preserve"> Total</v>
          </cell>
          <cell r="D175" t="str">
            <v>PCEAA2303 Total</v>
          </cell>
          <cell r="E175" t="str">
            <v>PCEAA</v>
          </cell>
          <cell r="F175">
            <v>2303</v>
          </cell>
          <cell r="G175" t="str">
            <v>PCEAA2303</v>
          </cell>
          <cell r="H175" t="str">
            <v>DISPOSAL</v>
          </cell>
          <cell r="I175" t="str">
            <v>ADMINISTRATION</v>
          </cell>
          <cell r="J175" t="str">
            <v>GENERAL</v>
          </cell>
          <cell r="K175" t="str">
            <v>N.I. CONTRIBUTION              .</v>
          </cell>
          <cell r="N175" t="e">
            <v>#REF!</v>
          </cell>
          <cell r="O175" t="e">
            <v>#REF!</v>
          </cell>
          <cell r="R175" t="e">
            <v>#REF!</v>
          </cell>
          <cell r="S175" t="e">
            <v>#REF!</v>
          </cell>
          <cell r="T175" t="e">
            <v>#REF!</v>
          </cell>
          <cell r="U175" t="e">
            <v>#REF!</v>
          </cell>
          <cell r="V175" t="e">
            <v>#REF!</v>
          </cell>
          <cell r="W175" t="e">
            <v>#REF!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  <cell r="AE175" t="e">
            <v>#REF!</v>
          </cell>
          <cell r="AF175" t="e">
            <v>#REF!</v>
          </cell>
          <cell r="AG175" t="e">
            <v>#REF!</v>
          </cell>
          <cell r="AH175" t="e">
            <v>#REF!</v>
          </cell>
          <cell r="AI175" t="e">
            <v>#REF!</v>
          </cell>
          <cell r="AJ175" t="e">
            <v>#REF!</v>
          </cell>
          <cell r="AK175" t="e">
            <v>#REF!</v>
          </cell>
          <cell r="AL175" t="e">
            <v>#REF!</v>
          </cell>
          <cell r="AM175" t="e">
            <v>#REF!</v>
          </cell>
          <cell r="AN175" t="e">
            <v>#REF!</v>
          </cell>
          <cell r="AR175" t="e">
            <v>#REF!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CB175">
            <v>0</v>
          </cell>
          <cell r="CC175">
            <v>0</v>
          </cell>
          <cell r="CD175">
            <v>0</v>
          </cell>
          <cell r="CE175" t="str">
            <v>Client Function Exp</v>
          </cell>
          <cell r="CG175">
            <v>0</v>
          </cell>
          <cell r="CH175" t="str">
            <v>Client Function Exp</v>
          </cell>
          <cell r="CJ175">
            <v>0</v>
          </cell>
          <cell r="CL175" t="e">
            <v>#N/A</v>
          </cell>
          <cell r="CN175" t="e">
            <v>#N/A</v>
          </cell>
          <cell r="CO175" t="str">
            <v>PCEAA2303</v>
          </cell>
          <cell r="CR175">
            <v>210.7</v>
          </cell>
          <cell r="CS175" t="e">
            <v>#REF!</v>
          </cell>
        </row>
        <row r="176">
          <cell r="A176" t="str">
            <v>PCEAA2320 Total</v>
          </cell>
          <cell r="B176" t="str">
            <v>PCEAA2320</v>
          </cell>
          <cell r="C176" t="str">
            <v xml:space="preserve"> Total</v>
          </cell>
          <cell r="D176" t="str">
            <v>PCEAA2320 Total</v>
          </cell>
          <cell r="E176" t="str">
            <v>PCEAA</v>
          </cell>
          <cell r="F176">
            <v>2320</v>
          </cell>
          <cell r="G176" t="str">
            <v>PCEAA2320</v>
          </cell>
          <cell r="H176" t="str">
            <v>DISPOSAL</v>
          </cell>
          <cell r="I176" t="str">
            <v>ADMINISTRATION</v>
          </cell>
          <cell r="J176" t="str">
            <v>GENERAL</v>
          </cell>
          <cell r="K176" t="str">
            <v>PUBLIC TRANSP-EMPLOYEES        .</v>
          </cell>
          <cell r="N176" t="e">
            <v>#REF!</v>
          </cell>
          <cell r="O176" t="e">
            <v>#REF!</v>
          </cell>
          <cell r="R176" t="e">
            <v>#REF!</v>
          </cell>
          <cell r="S176" t="e">
            <v>#REF!</v>
          </cell>
          <cell r="V176">
            <v>0</v>
          </cell>
          <cell r="X176">
            <v>0</v>
          </cell>
          <cell r="Z176">
            <v>0</v>
          </cell>
          <cell r="AE176">
            <v>0</v>
          </cell>
          <cell r="AG176">
            <v>0</v>
          </cell>
          <cell r="AN176">
            <v>0</v>
          </cell>
          <cell r="AR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CB176">
            <v>0</v>
          </cell>
          <cell r="CC176">
            <v>0</v>
          </cell>
          <cell r="CD176">
            <v>0</v>
          </cell>
          <cell r="CE176" t="str">
            <v>Client Function Exp</v>
          </cell>
          <cell r="CG176">
            <v>0</v>
          </cell>
          <cell r="CH176" t="str">
            <v>Client Function Exp</v>
          </cell>
          <cell r="CJ176">
            <v>0</v>
          </cell>
          <cell r="CL176" t="e">
            <v>#N/A</v>
          </cell>
          <cell r="CN176" t="e">
            <v>#N/A</v>
          </cell>
          <cell r="CO176" t="str">
            <v>PCEAA2320</v>
          </cell>
          <cell r="CR176">
            <v>0</v>
          </cell>
          <cell r="CS176">
            <v>0</v>
          </cell>
        </row>
        <row r="177">
          <cell r="A177" t="str">
            <v>PCEAA2341 Total</v>
          </cell>
          <cell r="B177" t="str">
            <v>PCEAA2341</v>
          </cell>
          <cell r="C177" t="str">
            <v xml:space="preserve"> Total</v>
          </cell>
          <cell r="D177" t="str">
            <v>PCEAA2341 Total</v>
          </cell>
          <cell r="E177" t="str">
            <v>PCEAA</v>
          </cell>
          <cell r="F177">
            <v>2341</v>
          </cell>
          <cell r="G177" t="str">
            <v>PCEAA2341</v>
          </cell>
          <cell r="H177" t="str">
            <v>DISPOSAL</v>
          </cell>
          <cell r="I177" t="str">
            <v>ADMINISTRATION</v>
          </cell>
          <cell r="J177" t="str">
            <v>GENERAL</v>
          </cell>
          <cell r="K177" t="str">
            <v>CASUAL-USER CAR PARK SUBSIDY   .</v>
          </cell>
          <cell r="N177" t="e">
            <v>#REF!</v>
          </cell>
          <cell r="O177" t="e">
            <v>#REF!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E177" t="e">
            <v>#REF!</v>
          </cell>
          <cell r="AF177" t="e">
            <v>#REF!</v>
          </cell>
          <cell r="AG177" t="e">
            <v>#REF!</v>
          </cell>
          <cell r="AH177" t="e">
            <v>#REF!</v>
          </cell>
          <cell r="AI177" t="e">
            <v>#REF!</v>
          </cell>
          <cell r="AJ177" t="e">
            <v>#REF!</v>
          </cell>
          <cell r="AK177" t="e">
            <v>#REF!</v>
          </cell>
          <cell r="AL177" t="e">
            <v>#REF!</v>
          </cell>
          <cell r="AM177" t="e">
            <v>#REF!</v>
          </cell>
          <cell r="AN177" t="e">
            <v>#REF!</v>
          </cell>
          <cell r="AR177" t="e">
            <v>#REF!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CB177">
            <v>0</v>
          </cell>
          <cell r="CC177">
            <v>0</v>
          </cell>
          <cell r="CD177">
            <v>0</v>
          </cell>
          <cell r="CE177" t="str">
            <v>Client Function Exp</v>
          </cell>
          <cell r="CG177">
            <v>0</v>
          </cell>
          <cell r="CH177" t="str">
            <v>Client Function Exp</v>
          </cell>
          <cell r="CJ177">
            <v>0</v>
          </cell>
          <cell r="CL177" t="e">
            <v>#N/A</v>
          </cell>
          <cell r="CN177" t="e">
            <v>#N/A</v>
          </cell>
          <cell r="CO177" t="str">
            <v>PCEAA2341</v>
          </cell>
          <cell r="CR177">
            <v>14.38</v>
          </cell>
          <cell r="CS177" t="e">
            <v>#REF!</v>
          </cell>
        </row>
        <row r="178">
          <cell r="A178" t="str">
            <v>PCEAA3040 Total</v>
          </cell>
          <cell r="B178" t="str">
            <v>PCEAA3040</v>
          </cell>
          <cell r="C178" t="str">
            <v xml:space="preserve"> Total</v>
          </cell>
          <cell r="D178" t="str">
            <v>PCEAA3040 Total</v>
          </cell>
          <cell r="E178" t="str">
            <v>PCEAA</v>
          </cell>
          <cell r="F178">
            <v>3040</v>
          </cell>
          <cell r="G178" t="str">
            <v>PCEAA3040</v>
          </cell>
          <cell r="H178" t="str">
            <v>DISPOSAL</v>
          </cell>
          <cell r="I178" t="str">
            <v>ADMINISTRATION</v>
          </cell>
          <cell r="J178" t="str">
            <v>GENERAL</v>
          </cell>
          <cell r="K178" t="str">
            <v>PURCHASE OF OCCUPATIONAL EQUIP .</v>
          </cell>
          <cell r="N178" t="e">
            <v>#REF!</v>
          </cell>
          <cell r="O178" t="e">
            <v>#REF!</v>
          </cell>
          <cell r="R178" t="e">
            <v>#REF!</v>
          </cell>
          <cell r="S178" t="e">
            <v>#REF!</v>
          </cell>
          <cell r="V178">
            <v>0</v>
          </cell>
          <cell r="X178">
            <v>0</v>
          </cell>
          <cell r="Z178">
            <v>0</v>
          </cell>
          <cell r="AE178">
            <v>0</v>
          </cell>
          <cell r="AG178">
            <v>0</v>
          </cell>
          <cell r="AN178">
            <v>0</v>
          </cell>
          <cell r="AP178">
            <v>0</v>
          </cell>
          <cell r="AS178">
            <v>0</v>
          </cell>
          <cell r="AT178" t="str">
            <v>Client Function Exp</v>
          </cell>
          <cell r="AU178" t="str">
            <v>Client Function Exp</v>
          </cell>
          <cell r="AW178">
            <v>0</v>
          </cell>
          <cell r="AX178">
            <v>0</v>
          </cell>
          <cell r="AY178" t="e">
            <v>#N/A</v>
          </cell>
          <cell r="AZ178">
            <v>0</v>
          </cell>
          <cell r="BA178" t="e">
            <v>#N/A</v>
          </cell>
          <cell r="BB178" t="str">
            <v>PCEAA3220</v>
          </cell>
          <cell r="BC178">
            <v>0</v>
          </cell>
          <cell r="BD178">
            <v>0</v>
          </cell>
          <cell r="BE178" t="e">
            <v>#REF!</v>
          </cell>
          <cell r="BF178" t="e">
            <v>#REF!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103</v>
          </cell>
          <cell r="CB178">
            <v>103</v>
          </cell>
          <cell r="CC178">
            <v>103</v>
          </cell>
          <cell r="CD178">
            <v>103</v>
          </cell>
          <cell r="CE178" t="e">
            <v>#N/A</v>
          </cell>
          <cell r="CF178">
            <v>0</v>
          </cell>
          <cell r="CG178">
            <v>0</v>
          </cell>
          <cell r="CH178" t="str">
            <v>Client Function Exp</v>
          </cell>
          <cell r="CI178">
            <v>0</v>
          </cell>
          <cell r="CJ178">
            <v>0</v>
          </cell>
        </row>
        <row r="179">
          <cell r="A179" t="str">
            <v>PCEAA3220 Total</v>
          </cell>
          <cell r="B179" t="str">
            <v>PCEAA3220</v>
          </cell>
          <cell r="C179" t="str">
            <v xml:space="preserve"> Total</v>
          </cell>
          <cell r="D179" t="str">
            <v>PCEAA3220 Total</v>
          </cell>
          <cell r="E179" t="str">
            <v>PCEAA</v>
          </cell>
          <cell r="F179">
            <v>3220</v>
          </cell>
          <cell r="G179" t="str">
            <v>PCEAA3220</v>
          </cell>
          <cell r="H179" t="str">
            <v>DISPOSAL</v>
          </cell>
          <cell r="I179" t="str">
            <v>ADMINISTRATION</v>
          </cell>
          <cell r="J179" t="str">
            <v>GENERAL</v>
          </cell>
          <cell r="K179" t="str">
            <v>PURCHASE OF SAFETY CLOTHING    .</v>
          </cell>
          <cell r="N179" t="e">
            <v>#REF!</v>
          </cell>
          <cell r="O179" t="e">
            <v>#REF!</v>
          </cell>
          <cell r="R179" t="e">
            <v>#REF!</v>
          </cell>
          <cell r="S179" t="e">
            <v>#REF!</v>
          </cell>
          <cell r="V179">
            <v>0</v>
          </cell>
          <cell r="X179">
            <v>0</v>
          </cell>
          <cell r="Z179">
            <v>0</v>
          </cell>
          <cell r="AE179">
            <v>0</v>
          </cell>
          <cell r="AG179">
            <v>0</v>
          </cell>
          <cell r="AN179">
            <v>0</v>
          </cell>
          <cell r="AR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CB179">
            <v>0</v>
          </cell>
          <cell r="CC179">
            <v>0</v>
          </cell>
          <cell r="CD179">
            <v>0</v>
          </cell>
          <cell r="CE179" t="str">
            <v>Client Function Exp</v>
          </cell>
          <cell r="CG179">
            <v>0</v>
          </cell>
          <cell r="CH179" t="str">
            <v>Client Function Exp</v>
          </cell>
          <cell r="CJ179">
            <v>0</v>
          </cell>
          <cell r="CL179" t="e">
            <v>#N/A</v>
          </cell>
          <cell r="CN179" t="e">
            <v>#N/A</v>
          </cell>
          <cell r="CO179" t="str">
            <v>PCEAA3220</v>
          </cell>
          <cell r="CR179">
            <v>0</v>
          </cell>
          <cell r="CS179">
            <v>0</v>
          </cell>
        </row>
        <row r="180">
          <cell r="A180" t="str">
            <v>PCFAA450 Total</v>
          </cell>
          <cell r="B180" t="str">
            <v>PCFAA450</v>
          </cell>
          <cell r="C180" t="str">
            <v xml:space="preserve"> Total</v>
          </cell>
          <cell r="D180" t="str">
            <v>PCFAA450 Total</v>
          </cell>
          <cell r="E180" t="str">
            <v>PCFAA</v>
          </cell>
          <cell r="F180">
            <v>450</v>
          </cell>
          <cell r="G180" t="str">
            <v>PCFAA450</v>
          </cell>
          <cell r="H180" t="str">
            <v>DISPOSAL</v>
          </cell>
          <cell r="I180" t="str">
            <v>PLANNING &amp; ENVIRONMENTAL</v>
          </cell>
          <cell r="J180" t="str">
            <v>GENERAL</v>
          </cell>
          <cell r="K180" t="str">
            <v>OTHER STAFF STANDARD PAY       .</v>
          </cell>
          <cell r="N180" t="e">
            <v>#REF!</v>
          </cell>
          <cell r="O180" t="e">
            <v>#REF!</v>
          </cell>
          <cell r="R180" t="e">
            <v>#REF!</v>
          </cell>
          <cell r="S180" t="e">
            <v>#REF!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E180" t="e">
            <v>#REF!</v>
          </cell>
          <cell r="AF180" t="e">
            <v>#REF!</v>
          </cell>
          <cell r="AG180" t="e">
            <v>#REF!</v>
          </cell>
          <cell r="AH180" t="e">
            <v>#REF!</v>
          </cell>
          <cell r="AI180" t="e">
            <v>#REF!</v>
          </cell>
          <cell r="AJ180" t="e">
            <v>#REF!</v>
          </cell>
          <cell r="AK180" t="e">
            <v>#REF!</v>
          </cell>
          <cell r="AL180" t="e">
            <v>#REF!</v>
          </cell>
          <cell r="AM180" t="e">
            <v>#REF!</v>
          </cell>
          <cell r="AN180" t="e">
            <v>#REF!</v>
          </cell>
          <cell r="AR180" t="e">
            <v>#REF!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CA180">
            <v>120720</v>
          </cell>
          <cell r="CB180">
            <v>0</v>
          </cell>
          <cell r="CC180">
            <v>122739.24</v>
          </cell>
          <cell r="CD180">
            <v>123966.6324</v>
          </cell>
          <cell r="CE180" t="str">
            <v>Client Function Exp</v>
          </cell>
          <cell r="CG180">
            <v>120720</v>
          </cell>
          <cell r="CH180" t="str">
            <v>Client Function Exp</v>
          </cell>
          <cell r="CJ180">
            <v>120720</v>
          </cell>
          <cell r="CL180" t="e">
            <v>#N/A</v>
          </cell>
          <cell r="CN180" t="e">
            <v>#N/A</v>
          </cell>
          <cell r="CO180" t="str">
            <v>PCFAA450</v>
          </cell>
          <cell r="CR180">
            <v>80128.710000000006</v>
          </cell>
          <cell r="CS180" t="e">
            <v>#REF!</v>
          </cell>
        </row>
        <row r="181">
          <cell r="A181" t="str">
            <v>PCFAA452 Total</v>
          </cell>
          <cell r="B181" t="str">
            <v>PCFAA452</v>
          </cell>
          <cell r="C181" t="str">
            <v xml:space="preserve"> Total</v>
          </cell>
          <cell r="D181" t="str">
            <v>PCFAA452 Total</v>
          </cell>
          <cell r="E181" t="str">
            <v>PCFAA</v>
          </cell>
          <cell r="F181">
            <v>452</v>
          </cell>
          <cell r="G181" t="str">
            <v>PCFAA452</v>
          </cell>
          <cell r="H181" t="str">
            <v>DISPOSAL</v>
          </cell>
          <cell r="I181" t="str">
            <v>PLANNING &amp; ENVIRONMENTAL</v>
          </cell>
          <cell r="J181" t="str">
            <v>GENERAL</v>
          </cell>
          <cell r="K181" t="str">
            <v>OTHER STAFF ALLOWANCES         .</v>
          </cell>
          <cell r="N181" t="e">
            <v>#REF!</v>
          </cell>
          <cell r="O181" t="e">
            <v>#REF!</v>
          </cell>
          <cell r="R181" t="e">
            <v>#REF!</v>
          </cell>
          <cell r="S181" t="e">
            <v>#REF!</v>
          </cell>
          <cell r="T181" t="e">
            <v>#REF!</v>
          </cell>
          <cell r="U181" t="e">
            <v>#REF!</v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R181" t="e">
            <v>#REF!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CB181">
            <v>0</v>
          </cell>
          <cell r="CC181">
            <v>0</v>
          </cell>
          <cell r="CD181">
            <v>0</v>
          </cell>
          <cell r="CE181" t="str">
            <v>Client Function Exp</v>
          </cell>
          <cell r="CG181">
            <v>0</v>
          </cell>
          <cell r="CH181" t="str">
            <v>Client Function Exp</v>
          </cell>
          <cell r="CJ181">
            <v>0</v>
          </cell>
          <cell r="CL181" t="e">
            <v>#N/A</v>
          </cell>
          <cell r="CN181" t="e">
            <v>#N/A</v>
          </cell>
          <cell r="CO181" t="str">
            <v>PCFAA452</v>
          </cell>
          <cell r="CR181">
            <v>587.41999999999996</v>
          </cell>
          <cell r="CS181" t="e">
            <v>#REF!</v>
          </cell>
        </row>
        <row r="182">
          <cell r="A182" t="str">
            <v>PCFAA453 Total</v>
          </cell>
          <cell r="B182" t="str">
            <v>PCFAA453</v>
          </cell>
          <cell r="C182" t="str">
            <v xml:space="preserve"> Total</v>
          </cell>
          <cell r="D182" t="str">
            <v>PCFAA453 Total</v>
          </cell>
          <cell r="E182" t="str">
            <v>PCFAA</v>
          </cell>
          <cell r="F182">
            <v>453</v>
          </cell>
          <cell r="G182" t="str">
            <v>PCFAA453</v>
          </cell>
          <cell r="H182" t="str">
            <v>DISPOSAL</v>
          </cell>
          <cell r="I182" t="str">
            <v>PLANNING &amp; ENVIRONMENTAL</v>
          </cell>
          <cell r="J182" t="str">
            <v>GENERAL</v>
          </cell>
          <cell r="K182" t="str">
            <v>OTHER STAFF NAT.INS.           .</v>
          </cell>
          <cell r="N182" t="e">
            <v>#REF!</v>
          </cell>
          <cell r="O182" t="e">
            <v>#REF!</v>
          </cell>
          <cell r="R182" t="e">
            <v>#REF!</v>
          </cell>
          <cell r="S182" t="e">
            <v>#REF!</v>
          </cell>
          <cell r="T182" t="e">
            <v>#REF!</v>
          </cell>
          <cell r="U182" t="e">
            <v>#REF!</v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R182" t="e">
            <v>#REF!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CA182">
            <v>11256.498</v>
          </cell>
          <cell r="CB182">
            <v>0</v>
          </cell>
          <cell r="CC182">
            <v>11442.29</v>
          </cell>
          <cell r="CD182">
            <v>11556.7129</v>
          </cell>
          <cell r="CE182" t="str">
            <v>Client Function Exp</v>
          </cell>
          <cell r="CG182">
            <v>11256.498</v>
          </cell>
          <cell r="CH182" t="str">
            <v>Client Function Exp</v>
          </cell>
          <cell r="CJ182">
            <v>11256.498</v>
          </cell>
          <cell r="CL182" t="e">
            <v>#N/A</v>
          </cell>
          <cell r="CN182" t="e">
            <v>#N/A</v>
          </cell>
          <cell r="CO182" t="str">
            <v>PCFAA453</v>
          </cell>
          <cell r="CR182">
            <v>5440.21</v>
          </cell>
          <cell r="CS182" t="e">
            <v>#REF!</v>
          </cell>
        </row>
        <row r="183">
          <cell r="A183" t="str">
            <v>PCFAA454 Total</v>
          </cell>
          <cell r="B183" t="str">
            <v>PCFAA454</v>
          </cell>
          <cell r="C183" t="str">
            <v xml:space="preserve"> Total</v>
          </cell>
          <cell r="D183" t="str">
            <v>PCFAA454 Total</v>
          </cell>
          <cell r="E183" t="str">
            <v>PCFAA</v>
          </cell>
          <cell r="F183">
            <v>454</v>
          </cell>
          <cell r="G183" t="str">
            <v>PCFAA454</v>
          </cell>
          <cell r="H183" t="str">
            <v>DISPOSAL</v>
          </cell>
          <cell r="I183" t="str">
            <v>PLANNING &amp; ENVIRONMENTAL</v>
          </cell>
          <cell r="J183" t="str">
            <v>GENERAL</v>
          </cell>
          <cell r="K183" t="str">
            <v>OTHER STAFF SUPERANNUATION     .</v>
          </cell>
          <cell r="N183" t="e">
            <v>#REF!</v>
          </cell>
          <cell r="O183" t="e">
            <v>#REF!</v>
          </cell>
          <cell r="R183" t="e">
            <v>#REF!</v>
          </cell>
          <cell r="S183" t="e">
            <v>#REF!</v>
          </cell>
          <cell r="T183" t="e">
            <v>#REF!</v>
          </cell>
          <cell r="U183" t="e">
            <v>#REF!</v>
          </cell>
          <cell r="V183" t="e">
            <v>#REF!</v>
          </cell>
          <cell r="W183" t="e">
            <v>#REF!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  <cell r="AE183" t="e">
            <v>#REF!</v>
          </cell>
          <cell r="AF183" t="e">
            <v>#REF!</v>
          </cell>
          <cell r="AG183" t="e">
            <v>#REF!</v>
          </cell>
          <cell r="AH183" t="e">
            <v>#REF!</v>
          </cell>
          <cell r="AI183" t="e">
            <v>#REF!</v>
          </cell>
          <cell r="AJ183" t="e">
            <v>#REF!</v>
          </cell>
          <cell r="AK183" t="e">
            <v>#REF!</v>
          </cell>
          <cell r="AL183" t="e">
            <v>#REF!</v>
          </cell>
          <cell r="AM183" t="e">
            <v>#REF!</v>
          </cell>
          <cell r="AN183" t="e">
            <v>#REF!</v>
          </cell>
          <cell r="AR183" t="e">
            <v>#REF!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CA183">
            <v>21901.156267647544</v>
          </cell>
          <cell r="CB183">
            <v>0</v>
          </cell>
          <cell r="CC183">
            <v>21931.14</v>
          </cell>
          <cell r="CD183">
            <v>22150.451399999998</v>
          </cell>
          <cell r="CE183" t="str">
            <v>Client Function Exp</v>
          </cell>
          <cell r="CG183">
            <v>21901.156267647544</v>
          </cell>
          <cell r="CH183" t="str">
            <v>Client Function Exp</v>
          </cell>
          <cell r="CJ183">
            <v>21901.156267647544</v>
          </cell>
          <cell r="CL183" t="e">
            <v>#N/A</v>
          </cell>
          <cell r="CN183" t="e">
            <v>#N/A</v>
          </cell>
          <cell r="CO183" t="str">
            <v>PCFAA454</v>
          </cell>
          <cell r="CR183">
            <v>14098.56</v>
          </cell>
          <cell r="CS183" t="e">
            <v>#REF!</v>
          </cell>
        </row>
        <row r="184">
          <cell r="A184" t="str">
            <v>PCFAA900 Total</v>
          </cell>
          <cell r="B184" t="str">
            <v>PCFAA900</v>
          </cell>
          <cell r="C184" t="str">
            <v xml:space="preserve"> Total</v>
          </cell>
          <cell r="D184" t="str">
            <v>PCFAA900 Total</v>
          </cell>
          <cell r="E184" t="str">
            <v>PCFAA</v>
          </cell>
          <cell r="F184">
            <v>900</v>
          </cell>
          <cell r="G184" t="str">
            <v>PCFAA900</v>
          </cell>
          <cell r="H184" t="str">
            <v>DISPOSAL</v>
          </cell>
          <cell r="I184" t="str">
            <v>PLANNING &amp; ENVIRONMENTAL</v>
          </cell>
          <cell r="J184" t="str">
            <v>GENERAL</v>
          </cell>
          <cell r="K184" t="str">
            <v>TRAINING PRE-QUALN FEES        .</v>
          </cell>
          <cell r="N184" t="e">
            <v>#REF!</v>
          </cell>
          <cell r="O184" t="e">
            <v>#REF!</v>
          </cell>
          <cell r="R184" t="e">
            <v>#REF!</v>
          </cell>
          <cell r="S184" t="e">
            <v>#REF!</v>
          </cell>
          <cell r="V184">
            <v>0</v>
          </cell>
          <cell r="X184">
            <v>0</v>
          </cell>
          <cell r="Z184">
            <v>0</v>
          </cell>
          <cell r="AE184">
            <v>0</v>
          </cell>
          <cell r="AG184">
            <v>0</v>
          </cell>
          <cell r="AN184">
            <v>0</v>
          </cell>
          <cell r="AR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CB184">
            <v>0</v>
          </cell>
          <cell r="CC184">
            <v>0</v>
          </cell>
          <cell r="CD184">
            <v>0</v>
          </cell>
          <cell r="CE184" t="str">
            <v>Client Function Exp</v>
          </cell>
          <cell r="CG184">
            <v>0</v>
          </cell>
          <cell r="CH184" t="str">
            <v>Client Function Exp</v>
          </cell>
          <cell r="CJ184">
            <v>0</v>
          </cell>
          <cell r="CL184" t="e">
            <v>#N/A</v>
          </cell>
          <cell r="CN184" t="e">
            <v>#N/A</v>
          </cell>
          <cell r="CO184" t="str">
            <v>PCFAA900</v>
          </cell>
          <cell r="CR184">
            <v>0</v>
          </cell>
          <cell r="CS184">
            <v>0</v>
          </cell>
        </row>
        <row r="185">
          <cell r="A185" t="str">
            <v>PCFAA910 Total</v>
          </cell>
          <cell r="B185" t="str">
            <v>PCFAA910</v>
          </cell>
          <cell r="C185" t="str">
            <v xml:space="preserve"> Total</v>
          </cell>
          <cell r="D185" t="str">
            <v>PCFAA910 Total</v>
          </cell>
          <cell r="E185" t="str">
            <v>PCFAA</v>
          </cell>
          <cell r="F185">
            <v>910</v>
          </cell>
          <cell r="G185" t="str">
            <v>PCFAA910</v>
          </cell>
          <cell r="H185" t="str">
            <v>DISPOSAL</v>
          </cell>
          <cell r="I185" t="str">
            <v>PLANNING &amp; ENVIRONMENTAL</v>
          </cell>
          <cell r="J185" t="str">
            <v>GENERAL</v>
          </cell>
          <cell r="K185" t="str">
            <v>TRAINING POST-QUALN FEES       .</v>
          </cell>
          <cell r="N185" t="e">
            <v>#REF!</v>
          </cell>
          <cell r="O185" t="e">
            <v>#REF!</v>
          </cell>
          <cell r="R185" t="e">
            <v>#REF!</v>
          </cell>
          <cell r="S185" t="e">
            <v>#REF!</v>
          </cell>
          <cell r="V185">
            <v>0</v>
          </cell>
          <cell r="X185">
            <v>0</v>
          </cell>
          <cell r="Z185">
            <v>0</v>
          </cell>
          <cell r="AE185">
            <v>0</v>
          </cell>
          <cell r="AG185">
            <v>0</v>
          </cell>
          <cell r="AN185">
            <v>0</v>
          </cell>
          <cell r="AR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CB185">
            <v>0</v>
          </cell>
          <cell r="CC185">
            <v>0</v>
          </cell>
          <cell r="CD185">
            <v>0</v>
          </cell>
          <cell r="CE185" t="str">
            <v>Client Function Exp</v>
          </cell>
          <cell r="CG185">
            <v>0</v>
          </cell>
          <cell r="CH185" t="str">
            <v>Client Function Exp</v>
          </cell>
          <cell r="CJ185">
            <v>0</v>
          </cell>
          <cell r="CL185" t="e">
            <v>#N/A</v>
          </cell>
          <cell r="CN185" t="e">
            <v>#N/A</v>
          </cell>
          <cell r="CO185" t="str">
            <v>PCFAA910</v>
          </cell>
          <cell r="CR185">
            <v>0</v>
          </cell>
          <cell r="CS185">
            <v>0</v>
          </cell>
        </row>
        <row r="186">
          <cell r="A186" t="str">
            <v>PCFAA2020 Total</v>
          </cell>
          <cell r="B186" t="str">
            <v>PCFAA2020</v>
          </cell>
          <cell r="C186" t="str">
            <v xml:space="preserve"> Total</v>
          </cell>
          <cell r="D186" t="str">
            <v>PCFAA2020 Total</v>
          </cell>
          <cell r="E186" t="str">
            <v>PCFAA</v>
          </cell>
          <cell r="F186">
            <v>2020</v>
          </cell>
          <cell r="G186" t="str">
            <v>PCFAA2020</v>
          </cell>
          <cell r="H186" t="str">
            <v>DISPOSAL</v>
          </cell>
          <cell r="I186" t="str">
            <v>PLANNING &amp; ENVIRONMENTAL</v>
          </cell>
          <cell r="J186" t="str">
            <v>GENERAL</v>
          </cell>
          <cell r="K186" t="str">
            <v>FUEL GENERAL                   .</v>
          </cell>
          <cell r="N186" t="e">
            <v>#REF!</v>
          </cell>
          <cell r="O186" t="e">
            <v>#REF!</v>
          </cell>
          <cell r="R186" t="e">
            <v>#REF!</v>
          </cell>
          <cell r="S186" t="e">
            <v>#REF!</v>
          </cell>
          <cell r="V186">
            <v>0</v>
          </cell>
          <cell r="X186">
            <v>0</v>
          </cell>
          <cell r="Z186">
            <v>0</v>
          </cell>
          <cell r="AE186">
            <v>0</v>
          </cell>
          <cell r="AG186">
            <v>0</v>
          </cell>
          <cell r="AN186">
            <v>0</v>
          </cell>
          <cell r="AR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CB186">
            <v>0</v>
          </cell>
          <cell r="CC186">
            <v>0</v>
          </cell>
          <cell r="CD186">
            <v>0</v>
          </cell>
          <cell r="CE186" t="str">
            <v>Client Function Exp</v>
          </cell>
          <cell r="CG186">
            <v>0</v>
          </cell>
          <cell r="CH186" t="str">
            <v>Client Function Exp</v>
          </cell>
          <cell r="CJ186">
            <v>0</v>
          </cell>
          <cell r="CL186" t="e">
            <v>#N/A</v>
          </cell>
          <cell r="CN186" t="e">
            <v>#N/A</v>
          </cell>
          <cell r="CO186" t="str">
            <v>PCFAA2020</v>
          </cell>
          <cell r="CR186">
            <v>0</v>
          </cell>
          <cell r="CS186">
            <v>0</v>
          </cell>
        </row>
        <row r="187">
          <cell r="A187" t="str">
            <v>PCFAA2300 Total</v>
          </cell>
          <cell r="B187" t="str">
            <v>PCFAA2300</v>
          </cell>
          <cell r="C187" t="str">
            <v xml:space="preserve"> Total</v>
          </cell>
          <cell r="D187" t="str">
            <v>PCFAA2300 Total</v>
          </cell>
          <cell r="E187" t="str">
            <v>PCFAA</v>
          </cell>
          <cell r="F187">
            <v>2300</v>
          </cell>
          <cell r="G187" t="str">
            <v>PCFAA2300</v>
          </cell>
          <cell r="H187" t="str">
            <v>DISPOSAL</v>
          </cell>
          <cell r="I187" t="str">
            <v>PLANNING &amp; ENVIRONMENTAL</v>
          </cell>
          <cell r="J187" t="str">
            <v>GENERAL</v>
          </cell>
          <cell r="K187" t="str">
            <v>CAR ALLOWANCES</v>
          </cell>
          <cell r="N187" t="e">
            <v>#REF!</v>
          </cell>
          <cell r="O187" t="e">
            <v>#REF!</v>
          </cell>
          <cell r="R187" t="e">
            <v>#REF!</v>
          </cell>
          <cell r="S187" t="e">
            <v>#REF!</v>
          </cell>
          <cell r="T187" t="e">
            <v>#REF!</v>
          </cell>
          <cell r="U187" t="e">
            <v>#REF!</v>
          </cell>
          <cell r="V187" t="e">
            <v>#REF!</v>
          </cell>
          <cell r="W187" t="e">
            <v>#REF!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  <cell r="AE187" t="e">
            <v>#REF!</v>
          </cell>
          <cell r="AF187" t="e">
            <v>#REF!</v>
          </cell>
          <cell r="AG187" t="e">
            <v>#REF!</v>
          </cell>
          <cell r="AH187" t="e">
            <v>#REF!</v>
          </cell>
          <cell r="AI187" t="e">
            <v>#REF!</v>
          </cell>
          <cell r="AJ187" t="e">
            <v>#REF!</v>
          </cell>
          <cell r="AK187" t="e">
            <v>#REF!</v>
          </cell>
          <cell r="AL187" t="e">
            <v>#REF!</v>
          </cell>
          <cell r="AM187" t="e">
            <v>#REF!</v>
          </cell>
          <cell r="AN187" t="e">
            <v>#REF!</v>
          </cell>
          <cell r="AR187" t="e">
            <v>#REF!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CB187">
            <v>0</v>
          </cell>
          <cell r="CC187">
            <v>0</v>
          </cell>
          <cell r="CD187">
            <v>0</v>
          </cell>
          <cell r="CE187" t="str">
            <v>Client Function Exp</v>
          </cell>
          <cell r="CG187">
            <v>0</v>
          </cell>
          <cell r="CH187" t="str">
            <v>Client Function Exp</v>
          </cell>
          <cell r="CJ187">
            <v>0</v>
          </cell>
          <cell r="CL187" t="e">
            <v>#N/A</v>
          </cell>
          <cell r="CN187" t="e">
            <v>#N/A</v>
          </cell>
          <cell r="CO187" t="str">
            <v>PCFAA2300</v>
          </cell>
          <cell r="CR187">
            <v>811.03</v>
          </cell>
          <cell r="CS187" t="e">
            <v>#REF!</v>
          </cell>
        </row>
        <row r="188">
          <cell r="A188" t="str">
            <v>PCFAA2303 Total</v>
          </cell>
          <cell r="B188" t="str">
            <v>PCFAA2303</v>
          </cell>
          <cell r="C188" t="str">
            <v xml:space="preserve"> Total</v>
          </cell>
          <cell r="D188" t="str">
            <v>PCFAA2303 Total</v>
          </cell>
          <cell r="E188" t="str">
            <v>PCFAA</v>
          </cell>
          <cell r="F188">
            <v>2303</v>
          </cell>
          <cell r="G188" t="str">
            <v>PCFAA2303</v>
          </cell>
          <cell r="H188" t="str">
            <v>DISPOSAL</v>
          </cell>
          <cell r="I188" t="str">
            <v>PLANNING &amp; ENVIRONMENTAL</v>
          </cell>
          <cell r="J188" t="str">
            <v>GENERAL</v>
          </cell>
          <cell r="K188" t="str">
            <v>N.I. CONTRIBUTION              .</v>
          </cell>
          <cell r="N188" t="e">
            <v>#REF!</v>
          </cell>
          <cell r="O188" t="e">
            <v>#REF!</v>
          </cell>
          <cell r="R188" t="e">
            <v>#REF!</v>
          </cell>
          <cell r="S188" t="e">
            <v>#REF!</v>
          </cell>
          <cell r="T188" t="e">
            <v>#REF!</v>
          </cell>
          <cell r="U188" t="e">
            <v>#REF!</v>
          </cell>
          <cell r="V188" t="e">
            <v>#REF!</v>
          </cell>
          <cell r="W188" t="e">
            <v>#REF!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  <cell r="AE188" t="e">
            <v>#REF!</v>
          </cell>
          <cell r="AF188" t="e">
            <v>#REF!</v>
          </cell>
          <cell r="AG188" t="e">
            <v>#REF!</v>
          </cell>
          <cell r="AH188" t="e">
            <v>#REF!</v>
          </cell>
          <cell r="AI188" t="e">
            <v>#REF!</v>
          </cell>
          <cell r="AJ188" t="e">
            <v>#REF!</v>
          </cell>
          <cell r="AK188" t="e">
            <v>#REF!</v>
          </cell>
          <cell r="AL188" t="e">
            <v>#REF!</v>
          </cell>
          <cell r="AM188" t="e">
            <v>#REF!</v>
          </cell>
          <cell r="AN188" t="e">
            <v>#REF!</v>
          </cell>
          <cell r="AR188" t="e">
            <v>#REF!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CB188">
            <v>0</v>
          </cell>
          <cell r="CC188">
            <v>0</v>
          </cell>
          <cell r="CD188">
            <v>0</v>
          </cell>
          <cell r="CE188" t="str">
            <v>Client Function Exp</v>
          </cell>
          <cell r="CG188">
            <v>0</v>
          </cell>
          <cell r="CH188" t="str">
            <v>Client Function Exp</v>
          </cell>
          <cell r="CJ188">
            <v>0</v>
          </cell>
          <cell r="CL188" t="e">
            <v>#N/A</v>
          </cell>
          <cell r="CN188" t="e">
            <v>#N/A</v>
          </cell>
          <cell r="CO188" t="str">
            <v>PCFAA2303</v>
          </cell>
          <cell r="CR188">
            <v>28.3</v>
          </cell>
          <cell r="CS188" t="e">
            <v>#REF!</v>
          </cell>
        </row>
        <row r="189">
          <cell r="A189" t="str">
            <v>PCFAA2320 Total</v>
          </cell>
          <cell r="B189" t="str">
            <v>PCFAA2320</v>
          </cell>
          <cell r="C189" t="str">
            <v xml:space="preserve"> Total</v>
          </cell>
          <cell r="D189" t="str">
            <v>PCFAA2320 Total</v>
          </cell>
          <cell r="E189" t="str">
            <v>PCFAA</v>
          </cell>
          <cell r="F189">
            <v>2320</v>
          </cell>
          <cell r="G189" t="str">
            <v>PCFAA2320</v>
          </cell>
          <cell r="H189" t="str">
            <v>DISPOSAL</v>
          </cell>
          <cell r="I189" t="str">
            <v>PLANNING &amp; ENVIRONMENTAL</v>
          </cell>
          <cell r="J189" t="str">
            <v>GENERAL</v>
          </cell>
          <cell r="K189" t="str">
            <v>PUBLIC TRANSP-EMPLOYEES        .</v>
          </cell>
          <cell r="N189" t="e">
            <v>#REF!</v>
          </cell>
          <cell r="O189" t="e">
            <v>#REF!</v>
          </cell>
          <cell r="R189" t="e">
            <v>#REF!</v>
          </cell>
          <cell r="S189" t="e">
            <v>#REF!</v>
          </cell>
          <cell r="U189" t="e">
            <v>#REF!</v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R189" t="e">
            <v>#REF!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CB189">
            <v>0</v>
          </cell>
          <cell r="CC189">
            <v>0</v>
          </cell>
          <cell r="CD189">
            <v>0</v>
          </cell>
          <cell r="CE189" t="str">
            <v>Client Function Exp</v>
          </cell>
          <cell r="CG189">
            <v>0</v>
          </cell>
          <cell r="CH189" t="str">
            <v>Client Function Exp</v>
          </cell>
          <cell r="CJ189">
            <v>0</v>
          </cell>
          <cell r="CL189" t="e">
            <v>#N/A</v>
          </cell>
          <cell r="CN189" t="e">
            <v>#N/A</v>
          </cell>
          <cell r="CO189" t="str">
            <v>PCFAA2323</v>
          </cell>
          <cell r="CR189">
            <v>32.9</v>
          </cell>
          <cell r="CS189" t="e">
            <v>#REF!</v>
          </cell>
        </row>
        <row r="190">
          <cell r="A190" t="str">
            <v>PCFAA2323 Total</v>
          </cell>
          <cell r="B190" t="str">
            <v>PCFAA2323</v>
          </cell>
          <cell r="C190" t="str">
            <v xml:space="preserve"> Total</v>
          </cell>
          <cell r="D190" t="str">
            <v>PCFAA2323 Total</v>
          </cell>
          <cell r="E190" t="str">
            <v>PCFAA</v>
          </cell>
          <cell r="F190">
            <v>2323</v>
          </cell>
          <cell r="G190" t="str">
            <v>PCFAA2323</v>
          </cell>
          <cell r="H190" t="str">
            <v>DISPOSAL</v>
          </cell>
          <cell r="I190" t="str">
            <v>PLANNING &amp; ENVIRONMENTAL</v>
          </cell>
          <cell r="J190" t="str">
            <v>GENERAL</v>
          </cell>
          <cell r="K190" t="str">
            <v>HOME TO SCHOOL(PASS)</v>
          </cell>
          <cell r="N190" t="e">
            <v>#REF!</v>
          </cell>
          <cell r="O190" t="e">
            <v>#REF!</v>
          </cell>
          <cell r="R190" t="e">
            <v>#REF!</v>
          </cell>
          <cell r="S190" t="e">
            <v>#REF!</v>
          </cell>
          <cell r="T190" t="e">
            <v>#REF!</v>
          </cell>
          <cell r="U190" t="e">
            <v>#REF!</v>
          </cell>
          <cell r="V190" t="e">
            <v>#REF!</v>
          </cell>
          <cell r="W190" t="e">
            <v>#REF!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  <cell r="AE190" t="e">
            <v>#REF!</v>
          </cell>
          <cell r="AF190" t="e">
            <v>#REF!</v>
          </cell>
          <cell r="AG190" t="e">
            <v>#REF!</v>
          </cell>
          <cell r="AH190" t="e">
            <v>#REF!</v>
          </cell>
          <cell r="AI190" t="e">
            <v>#REF!</v>
          </cell>
          <cell r="AJ190" t="e">
            <v>#REF!</v>
          </cell>
          <cell r="AK190" t="e">
            <v>#REF!</v>
          </cell>
          <cell r="AL190" t="e">
            <v>#REF!</v>
          </cell>
          <cell r="AM190" t="e">
            <v>#REF!</v>
          </cell>
          <cell r="AN190" t="e">
            <v>#REF!</v>
          </cell>
          <cell r="AR190" t="e">
            <v>#REF!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CB190">
            <v>0</v>
          </cell>
          <cell r="CC190">
            <v>0</v>
          </cell>
          <cell r="CD190">
            <v>0</v>
          </cell>
          <cell r="CE190" t="str">
            <v>Client Function Exp</v>
          </cell>
          <cell r="CG190">
            <v>0</v>
          </cell>
          <cell r="CH190" t="str">
            <v>Client Function Exp</v>
          </cell>
          <cell r="CJ190">
            <v>0</v>
          </cell>
          <cell r="CL190" t="e">
            <v>#N/A</v>
          </cell>
          <cell r="CN190" t="e">
            <v>#N/A</v>
          </cell>
          <cell r="CO190" t="str">
            <v>PCFAA2323</v>
          </cell>
          <cell r="CR190">
            <v>8.3800000000000008</v>
          </cell>
          <cell r="CS190" t="e">
            <v>#REF!</v>
          </cell>
        </row>
        <row r="191">
          <cell r="A191" t="str">
            <v>PCFAA2324 Total</v>
          </cell>
          <cell r="B191" t="str">
            <v>PCFAA2324</v>
          </cell>
          <cell r="C191" t="str">
            <v xml:space="preserve"> Total</v>
          </cell>
          <cell r="D191" t="str">
            <v>PCFAA2324 Total</v>
          </cell>
          <cell r="E191" t="str">
            <v>PCFAA</v>
          </cell>
          <cell r="F191">
            <v>2324</v>
          </cell>
          <cell r="G191" t="str">
            <v>PCFAA2324</v>
          </cell>
          <cell r="H191" t="str">
            <v>DISPOSAL</v>
          </cell>
          <cell r="I191" t="str">
            <v>PLANNING &amp; ENVIRONMENTAL</v>
          </cell>
          <cell r="J191" t="str">
            <v>GENERAL</v>
          </cell>
          <cell r="K191" t="str">
            <v>TUNNEL TOLLS                   .</v>
          </cell>
          <cell r="N191" t="e">
            <v>#REF!</v>
          </cell>
          <cell r="O191" t="e">
            <v>#REF!</v>
          </cell>
          <cell r="R191" t="e">
            <v>#REF!</v>
          </cell>
          <cell r="S191" t="e">
            <v>#REF!</v>
          </cell>
          <cell r="T191" t="e">
            <v>#REF!</v>
          </cell>
          <cell r="U191" t="e">
            <v>#REF!</v>
          </cell>
          <cell r="V191" t="e">
            <v>#REF!</v>
          </cell>
          <cell r="W191" t="e">
            <v>#REF!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  <cell r="AE191" t="e">
            <v>#REF!</v>
          </cell>
          <cell r="AF191" t="e">
            <v>#REF!</v>
          </cell>
          <cell r="AG191" t="e">
            <v>#REF!</v>
          </cell>
          <cell r="AH191" t="e">
            <v>#REF!</v>
          </cell>
          <cell r="AI191" t="e">
            <v>#REF!</v>
          </cell>
          <cell r="AJ191" t="e">
            <v>#REF!</v>
          </cell>
          <cell r="AK191" t="e">
            <v>#REF!</v>
          </cell>
          <cell r="AL191" t="e">
            <v>#REF!</v>
          </cell>
          <cell r="AM191" t="e">
            <v>#REF!</v>
          </cell>
          <cell r="AN191" t="e">
            <v>#REF!</v>
          </cell>
          <cell r="AR191" t="e">
            <v>#REF!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CB191">
            <v>0</v>
          </cell>
          <cell r="CC191">
            <v>0</v>
          </cell>
          <cell r="CD191">
            <v>0</v>
          </cell>
          <cell r="CE191" t="str">
            <v>Client Function Exp</v>
          </cell>
          <cell r="CG191">
            <v>0</v>
          </cell>
          <cell r="CH191" t="str">
            <v>Client Function Exp</v>
          </cell>
          <cell r="CJ191">
            <v>0</v>
          </cell>
          <cell r="CL191" t="e">
            <v>#N/A</v>
          </cell>
          <cell r="CN191" t="e">
            <v>#N/A</v>
          </cell>
          <cell r="CO191" t="str">
            <v>PCFAA2324</v>
          </cell>
          <cell r="CR191">
            <v>189</v>
          </cell>
          <cell r="CS191" t="e">
            <v>#REF!</v>
          </cell>
        </row>
        <row r="192">
          <cell r="A192" t="str">
            <v>PCFAA2341 Total</v>
          </cell>
          <cell r="B192" t="str">
            <v>PCFAA2341</v>
          </cell>
          <cell r="C192" t="str">
            <v xml:space="preserve"> Total</v>
          </cell>
          <cell r="D192" t="str">
            <v>PCFAA2341 Total</v>
          </cell>
          <cell r="E192" t="str">
            <v>PCFAA</v>
          </cell>
          <cell r="F192">
            <v>2341</v>
          </cell>
          <cell r="G192" t="str">
            <v>PCFAA2341</v>
          </cell>
          <cell r="H192" t="str">
            <v>DISPOSAL</v>
          </cell>
          <cell r="I192" t="str">
            <v>PLANNING &amp; ENVIRONMENTAL</v>
          </cell>
          <cell r="J192" t="str">
            <v>GENERAL</v>
          </cell>
          <cell r="K192" t="str">
            <v>CASUAL-USER CAR PARK SUBSIDY   .</v>
          </cell>
          <cell r="N192" t="e">
            <v>#REF!</v>
          </cell>
          <cell r="O192" t="e">
            <v>#REF!</v>
          </cell>
          <cell r="R192" t="e">
            <v>#REF!</v>
          </cell>
          <cell r="S192" t="e">
            <v>#REF!</v>
          </cell>
          <cell r="T192" t="e">
            <v>#REF!</v>
          </cell>
          <cell r="U192" t="e">
            <v>#REF!</v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R192" t="e">
            <v>#REF!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CB192">
            <v>0</v>
          </cell>
          <cell r="CC192">
            <v>0</v>
          </cell>
          <cell r="CD192">
            <v>0</v>
          </cell>
          <cell r="CE192" t="str">
            <v>Client Function Exp</v>
          </cell>
          <cell r="CG192">
            <v>0</v>
          </cell>
          <cell r="CH192" t="str">
            <v>Client Function Exp</v>
          </cell>
          <cell r="CJ192">
            <v>0</v>
          </cell>
          <cell r="CL192" t="e">
            <v>#N/A</v>
          </cell>
          <cell r="CN192" t="e">
            <v>#N/A</v>
          </cell>
          <cell r="CO192" t="str">
            <v>PCFAA2341</v>
          </cell>
          <cell r="CR192">
            <v>41.95</v>
          </cell>
          <cell r="CS192" t="e">
            <v>#REF!</v>
          </cell>
        </row>
        <row r="193">
          <cell r="A193" t="str">
            <v>PCFAA3040 Total</v>
          </cell>
          <cell r="B193" t="str">
            <v>PCFAA3040</v>
          </cell>
          <cell r="C193" t="str">
            <v xml:space="preserve"> Total</v>
          </cell>
          <cell r="D193" t="str">
            <v>PCFAA3040 Total</v>
          </cell>
          <cell r="E193" t="str">
            <v>PCFAA</v>
          </cell>
          <cell r="F193">
            <v>3040</v>
          </cell>
          <cell r="G193" t="str">
            <v>PCFAA3040</v>
          </cell>
          <cell r="H193" t="str">
            <v>DISPOSAL</v>
          </cell>
          <cell r="I193" t="str">
            <v>PLANNING &amp; ENVIRONMENTAL</v>
          </cell>
          <cell r="J193" t="str">
            <v>GENERAL</v>
          </cell>
          <cell r="K193" t="str">
            <v>PURCHASE OF OCCUPATIONAL EQUIP .</v>
          </cell>
          <cell r="N193" t="e">
            <v>#REF!</v>
          </cell>
          <cell r="O193" t="e">
            <v>#REF!</v>
          </cell>
          <cell r="R193" t="e">
            <v>#REF!</v>
          </cell>
          <cell r="S193" t="e">
            <v>#REF!</v>
          </cell>
          <cell r="T193" t="e">
            <v>#REF!</v>
          </cell>
          <cell r="U193" t="e">
            <v>#REF!</v>
          </cell>
          <cell r="V193" t="e">
            <v>#REF!</v>
          </cell>
          <cell r="W193" t="e">
            <v>#REF!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  <cell r="AE193" t="e">
            <v>#REF!</v>
          </cell>
          <cell r="AF193" t="e">
            <v>#REF!</v>
          </cell>
          <cell r="AG193" t="e">
            <v>#REF!</v>
          </cell>
          <cell r="AH193" t="e">
            <v>#REF!</v>
          </cell>
          <cell r="AI193" t="e">
            <v>#REF!</v>
          </cell>
          <cell r="AJ193" t="e">
            <v>#REF!</v>
          </cell>
          <cell r="AK193" t="e">
            <v>#REF!</v>
          </cell>
          <cell r="AL193" t="e">
            <v>#REF!</v>
          </cell>
          <cell r="AM193" t="e">
            <v>#REF!</v>
          </cell>
          <cell r="AN193" t="e">
            <v>#REF!</v>
          </cell>
          <cell r="AR193" t="e">
            <v>#REF!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CB193">
            <v>0</v>
          </cell>
          <cell r="CC193">
            <v>0</v>
          </cell>
          <cell r="CD193">
            <v>0</v>
          </cell>
          <cell r="CE193" t="str">
            <v>Client Function Exp</v>
          </cell>
          <cell r="CG193">
            <v>0</v>
          </cell>
          <cell r="CH193" t="str">
            <v>Client Function Exp</v>
          </cell>
          <cell r="CJ193">
            <v>0</v>
          </cell>
          <cell r="CL193" t="e">
            <v>#N/A</v>
          </cell>
          <cell r="CN193" t="e">
            <v>#N/A</v>
          </cell>
          <cell r="CO193" t="str">
            <v>PCFAA3041</v>
          </cell>
          <cell r="CR193">
            <v>2619.4699999999998</v>
          </cell>
          <cell r="CS193" t="e">
            <v>#REF!</v>
          </cell>
        </row>
        <row r="194">
          <cell r="A194" t="str">
            <v>PCFAA3041 Total</v>
          </cell>
          <cell r="B194" t="str">
            <v>PCFAA3041</v>
          </cell>
          <cell r="C194" t="str">
            <v xml:space="preserve"> Total</v>
          </cell>
          <cell r="D194" t="str">
            <v>PCFAA3041 Total</v>
          </cell>
          <cell r="E194" t="str">
            <v>PCFAA</v>
          </cell>
          <cell r="F194">
            <v>3041</v>
          </cell>
          <cell r="G194" t="str">
            <v>PCFAA3041</v>
          </cell>
          <cell r="H194" t="str">
            <v>DISPOSAL</v>
          </cell>
          <cell r="I194" t="str">
            <v>PLANNING &amp; ENVIRONMENTAL</v>
          </cell>
          <cell r="J194" t="str">
            <v>GENERAL</v>
          </cell>
          <cell r="K194" t="str">
            <v>REPAIR OF OCCUPATIONAL EQUIP   .</v>
          </cell>
          <cell r="N194" t="e">
            <v>#REF!</v>
          </cell>
          <cell r="O194" t="e">
            <v>#REF!</v>
          </cell>
          <cell r="R194" t="e">
            <v>#REF!</v>
          </cell>
          <cell r="S194" t="e">
            <v>#REF!</v>
          </cell>
          <cell r="T194" t="e">
            <v>#REF!</v>
          </cell>
          <cell r="U194" t="e">
            <v>#REF!</v>
          </cell>
          <cell r="V194" t="e">
            <v>#REF!</v>
          </cell>
          <cell r="W194" t="e">
            <v>#REF!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  <cell r="AE194" t="e">
            <v>#REF!</v>
          </cell>
          <cell r="AF194" t="e">
            <v>#REF!</v>
          </cell>
          <cell r="AG194" t="e">
            <v>#REF!</v>
          </cell>
          <cell r="AH194" t="e">
            <v>#REF!</v>
          </cell>
          <cell r="AI194" t="e">
            <v>#REF!</v>
          </cell>
          <cell r="AJ194" t="e">
            <v>#REF!</v>
          </cell>
          <cell r="AK194" t="e">
            <v>#REF!</v>
          </cell>
          <cell r="AL194" t="e">
            <v>#REF!</v>
          </cell>
          <cell r="AM194" t="e">
            <v>#REF!</v>
          </cell>
          <cell r="AN194" t="e">
            <v>#REF!</v>
          </cell>
          <cell r="AR194" t="e">
            <v>#REF!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CB194">
            <v>0</v>
          </cell>
          <cell r="CC194">
            <v>0</v>
          </cell>
          <cell r="CD194">
            <v>0</v>
          </cell>
          <cell r="CE194" t="str">
            <v>Client Function Exp</v>
          </cell>
          <cell r="CG194">
            <v>0</v>
          </cell>
          <cell r="CH194" t="str">
            <v>Client Function Exp</v>
          </cell>
          <cell r="CJ194">
            <v>0</v>
          </cell>
          <cell r="CL194" t="e">
            <v>#N/A</v>
          </cell>
          <cell r="CN194" t="e">
            <v>#N/A</v>
          </cell>
          <cell r="CO194" t="str">
            <v>PCFAA3041</v>
          </cell>
          <cell r="CR194">
            <v>330</v>
          </cell>
          <cell r="CS194" t="e">
            <v>#REF!</v>
          </cell>
        </row>
        <row r="195">
          <cell r="A195" t="str">
            <v>PCCAA3056 Total</v>
          </cell>
          <cell r="B195" t="str">
            <v>PCCAA3056</v>
          </cell>
          <cell r="C195" t="str">
            <v xml:space="preserve"> Total</v>
          </cell>
          <cell r="D195" t="str">
            <v>PCCAA3056 Total</v>
          </cell>
          <cell r="E195" t="str">
            <v>PCCAA</v>
          </cell>
          <cell r="F195">
            <v>3056</v>
          </cell>
          <cell r="G195" t="str">
            <v>PCCAA3056</v>
          </cell>
          <cell r="H195" t="str">
            <v>DISPOSAL</v>
          </cell>
          <cell r="I195" t="str">
            <v>DESIGN/CONSTRUCTION/MAINTENANCE</v>
          </cell>
          <cell r="J195" t="str">
            <v>GENERAL</v>
          </cell>
          <cell r="K195" t="str">
            <v>PURCHASE OF GENERAL EQUIPMENT  .</v>
          </cell>
          <cell r="N195" t="e">
            <v>#REF!</v>
          </cell>
          <cell r="O195" t="e">
            <v>#REF!</v>
          </cell>
          <cell r="R195" t="e">
            <v>#REF!</v>
          </cell>
          <cell r="S195" t="e">
            <v>#REF!</v>
          </cell>
          <cell r="T195" t="e">
            <v>#REF!</v>
          </cell>
          <cell r="U195" t="e">
            <v>#REF!</v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R195" t="e">
            <v>#REF!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CB195">
            <v>0</v>
          </cell>
          <cell r="CC195">
            <v>0</v>
          </cell>
          <cell r="CD195">
            <v>0</v>
          </cell>
          <cell r="CE195" t="str">
            <v>Client Function Exp</v>
          </cell>
          <cell r="CG195">
            <v>0</v>
          </cell>
          <cell r="CH195" t="str">
            <v>Client Function Exp</v>
          </cell>
          <cell r="CJ195">
            <v>0</v>
          </cell>
          <cell r="CL195" t="e">
            <v>#N/A</v>
          </cell>
          <cell r="CN195" t="e">
            <v>#N/A</v>
          </cell>
          <cell r="CO195" t="str">
            <v>PCCAA3056</v>
          </cell>
          <cell r="CR195" t="e">
            <v>#N/A</v>
          </cell>
          <cell r="CS195" t="e">
            <v>#N/A</v>
          </cell>
        </row>
        <row r="196">
          <cell r="A196" t="str">
            <v>PCCAA3060 Total</v>
          </cell>
          <cell r="B196" t="str">
            <v>PCCAA3060</v>
          </cell>
          <cell r="C196" t="str">
            <v xml:space="preserve"> Total</v>
          </cell>
          <cell r="D196" t="str">
            <v>PCCAA3060 Total</v>
          </cell>
          <cell r="E196" t="str">
            <v>PCCAA</v>
          </cell>
          <cell r="F196">
            <v>3060</v>
          </cell>
          <cell r="G196" t="str">
            <v>PCCAA3060</v>
          </cell>
          <cell r="H196" t="str">
            <v>DISPOSAL</v>
          </cell>
          <cell r="I196" t="str">
            <v>PLANNING &amp; ENVIRONMENTAL</v>
          </cell>
          <cell r="J196" t="str">
            <v>GENERAL</v>
          </cell>
          <cell r="K196" t="str">
            <v>PURCHASE OF GENERAL EQUIPMENT  .</v>
          </cell>
          <cell r="N196" t="e">
            <v>#REF!</v>
          </cell>
          <cell r="O196" t="e">
            <v>#REF!</v>
          </cell>
          <cell r="R196" t="e">
            <v>#REF!</v>
          </cell>
          <cell r="S196" t="e">
            <v>#REF!</v>
          </cell>
          <cell r="T196" t="e">
            <v>#REF!</v>
          </cell>
          <cell r="U196" t="e">
            <v>#REF!</v>
          </cell>
          <cell r="V196" t="e">
            <v>#REF!</v>
          </cell>
          <cell r="W196" t="e">
            <v>#REF!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  <cell r="AE196" t="e">
            <v>#REF!</v>
          </cell>
          <cell r="AF196" t="e">
            <v>#REF!</v>
          </cell>
          <cell r="AG196" t="e">
            <v>#REF!</v>
          </cell>
          <cell r="AH196" t="e">
            <v>#REF!</v>
          </cell>
          <cell r="AI196" t="e">
            <v>#REF!</v>
          </cell>
          <cell r="AJ196" t="e">
            <v>#REF!</v>
          </cell>
          <cell r="AK196" t="e">
            <v>#REF!</v>
          </cell>
          <cell r="AL196" t="e">
            <v>#REF!</v>
          </cell>
          <cell r="AM196" t="e">
            <v>#REF!</v>
          </cell>
          <cell r="AN196" t="e">
            <v>#REF!</v>
          </cell>
          <cell r="AP196">
            <v>0</v>
          </cell>
          <cell r="AR196">
            <v>6000</v>
          </cell>
          <cell r="AS196">
            <v>0</v>
          </cell>
          <cell r="AT196" t="str">
            <v>Client Function Exp</v>
          </cell>
          <cell r="AU196" t="str">
            <v>Client Function Exp</v>
          </cell>
          <cell r="AW196">
            <v>6000</v>
          </cell>
          <cell r="AX196">
            <v>0</v>
          </cell>
          <cell r="AY196" t="e">
            <v>#N/A</v>
          </cell>
          <cell r="AZ196">
            <v>0</v>
          </cell>
          <cell r="BA196" t="e">
            <v>#N/A</v>
          </cell>
          <cell r="BB196" t="str">
            <v>PCFAA3056</v>
          </cell>
          <cell r="BC196">
            <v>0</v>
          </cell>
          <cell r="BD196">
            <v>0</v>
          </cell>
          <cell r="BE196">
            <v>6695</v>
          </cell>
          <cell r="BF196" t="e">
            <v>#REF!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 t="str">
            <v>Client Function Exp</v>
          </cell>
          <cell r="CF196">
            <v>0</v>
          </cell>
          <cell r="CG196">
            <v>0</v>
          </cell>
          <cell r="CH196" t="str">
            <v>Client Function Exp</v>
          </cell>
          <cell r="CI196">
            <v>0</v>
          </cell>
          <cell r="CJ196">
            <v>0</v>
          </cell>
          <cell r="CO196" t="str">
            <v>PCCAA3060</v>
          </cell>
        </row>
        <row r="197">
          <cell r="A197" t="str">
            <v>PCFAA3070 Total</v>
          </cell>
          <cell r="B197" t="str">
            <v>PCFAA3070</v>
          </cell>
          <cell r="C197" t="str">
            <v xml:space="preserve"> Total</v>
          </cell>
          <cell r="D197" t="str">
            <v>PCFAA3070 Total</v>
          </cell>
          <cell r="E197" t="str">
            <v>PCFAA</v>
          </cell>
          <cell r="F197">
            <v>3070</v>
          </cell>
          <cell r="G197" t="str">
            <v>PCFAA3070</v>
          </cell>
          <cell r="H197" t="str">
            <v>DISPOSAL</v>
          </cell>
          <cell r="I197" t="str">
            <v>PLANNING &amp; ENVIRONMENTAL</v>
          </cell>
          <cell r="J197" t="str">
            <v>GENERAL</v>
          </cell>
          <cell r="K197" t="str">
            <v>BOOKS                          .</v>
          </cell>
          <cell r="N197" t="e">
            <v>#REF!</v>
          </cell>
          <cell r="O197" t="e">
            <v>#REF!</v>
          </cell>
          <cell r="R197" t="e">
            <v>#REF!</v>
          </cell>
          <cell r="S197" t="e">
            <v>#REF!</v>
          </cell>
          <cell r="V197">
            <v>0</v>
          </cell>
          <cell r="X197">
            <v>0</v>
          </cell>
          <cell r="Z197">
            <v>0</v>
          </cell>
          <cell r="AE197">
            <v>0</v>
          </cell>
          <cell r="AG197">
            <v>0</v>
          </cell>
          <cell r="AN197">
            <v>0</v>
          </cell>
          <cell r="AR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CB197">
            <v>0</v>
          </cell>
          <cell r="CC197">
            <v>0</v>
          </cell>
          <cell r="CD197">
            <v>0</v>
          </cell>
          <cell r="CE197" t="str">
            <v>Client Function Exp</v>
          </cell>
          <cell r="CG197">
            <v>0</v>
          </cell>
          <cell r="CH197" t="str">
            <v>Client Function Exp</v>
          </cell>
          <cell r="CJ197">
            <v>0</v>
          </cell>
          <cell r="CL197" t="e">
            <v>#N/A</v>
          </cell>
          <cell r="CN197" t="e">
            <v>#N/A</v>
          </cell>
          <cell r="CO197" t="str">
            <v>PCFAA3070</v>
          </cell>
          <cell r="CR197">
            <v>0</v>
          </cell>
          <cell r="CS197">
            <v>0</v>
          </cell>
        </row>
        <row r="198">
          <cell r="A198" t="str">
            <v>PCFAA3220 Total</v>
          </cell>
          <cell r="B198" t="str">
            <v>PCFAA3220</v>
          </cell>
          <cell r="C198" t="str">
            <v xml:space="preserve"> Total</v>
          </cell>
          <cell r="D198" t="str">
            <v>PCFAA3220 Total</v>
          </cell>
          <cell r="E198" t="str">
            <v>PCFAA</v>
          </cell>
          <cell r="F198">
            <v>3220</v>
          </cell>
          <cell r="G198" t="str">
            <v>PCFAA3220</v>
          </cell>
          <cell r="H198" t="str">
            <v>DISPOSAL</v>
          </cell>
          <cell r="I198" t="str">
            <v>PLANNING &amp; ENVIRONMENTAL</v>
          </cell>
          <cell r="J198" t="str">
            <v>GENERAL</v>
          </cell>
          <cell r="K198" t="str">
            <v>PURCHASE OF SAFETY CLOTHING    .</v>
          </cell>
          <cell r="N198" t="e">
            <v>#REF!</v>
          </cell>
          <cell r="O198" t="e">
            <v>#REF!</v>
          </cell>
          <cell r="R198" t="e">
            <v>#REF!</v>
          </cell>
          <cell r="S198" t="e">
            <v>#REF!</v>
          </cell>
          <cell r="T198" t="e">
            <v>#REF!</v>
          </cell>
          <cell r="U198" t="e">
            <v>#REF!</v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R198" t="e">
            <v>#REF!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CB198">
            <v>0</v>
          </cell>
          <cell r="CC198">
            <v>0</v>
          </cell>
          <cell r="CD198">
            <v>0</v>
          </cell>
          <cell r="CE198" t="str">
            <v>Client Function Exp</v>
          </cell>
          <cell r="CG198">
            <v>0</v>
          </cell>
          <cell r="CH198" t="str">
            <v>Client Function Exp</v>
          </cell>
          <cell r="CJ198">
            <v>0</v>
          </cell>
          <cell r="CL198" t="e">
            <v>#N/A</v>
          </cell>
          <cell r="CN198" t="e">
            <v>#N/A</v>
          </cell>
          <cell r="CO198" t="str">
            <v>PCFAA3220</v>
          </cell>
          <cell r="CR198">
            <v>363.1</v>
          </cell>
          <cell r="CS198" t="e">
            <v>#REF!</v>
          </cell>
        </row>
        <row r="199">
          <cell r="A199" t="str">
            <v>PCFAA3420 Total</v>
          </cell>
          <cell r="B199" t="str">
            <v>PCFAA3420</v>
          </cell>
          <cell r="C199" t="str">
            <v xml:space="preserve"> Total</v>
          </cell>
          <cell r="D199" t="str">
            <v>PCFAA3420 Total</v>
          </cell>
          <cell r="E199" t="str">
            <v>PCFAA</v>
          </cell>
          <cell r="F199">
            <v>3420</v>
          </cell>
          <cell r="G199" t="str">
            <v>PCFAA3420</v>
          </cell>
          <cell r="H199" t="str">
            <v>DISPOSAL</v>
          </cell>
          <cell r="I199" t="str">
            <v>PLANNING &amp; ENVIRONMENTAL</v>
          </cell>
          <cell r="J199" t="str">
            <v>GENERAL</v>
          </cell>
          <cell r="K199" t="str">
            <v>CONSULTANTS FEE                .</v>
          </cell>
          <cell r="N199" t="e">
            <v>#REF!</v>
          </cell>
          <cell r="O199" t="e">
            <v>#REF!</v>
          </cell>
          <cell r="R199" t="e">
            <v>#REF!</v>
          </cell>
          <cell r="S199" t="e">
            <v>#REF!</v>
          </cell>
          <cell r="T199" t="e">
            <v>#REF!</v>
          </cell>
          <cell r="U199" t="e">
            <v>#REF!</v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R199" t="e">
            <v>#REF!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CB199">
            <v>0</v>
          </cell>
          <cell r="CC199">
            <v>0</v>
          </cell>
          <cell r="CD199">
            <v>0</v>
          </cell>
          <cell r="CE199" t="str">
            <v>Client Function Exp</v>
          </cell>
          <cell r="CG199">
            <v>0</v>
          </cell>
          <cell r="CH199" t="str">
            <v>Client Function Exp</v>
          </cell>
          <cell r="CJ199">
            <v>0</v>
          </cell>
          <cell r="CL199" t="e">
            <v>#N/A</v>
          </cell>
          <cell r="CN199" t="e">
            <v>#N/A</v>
          </cell>
          <cell r="CO199" t="str">
            <v>PCFAA3420</v>
          </cell>
          <cell r="CR199">
            <v>1613.75</v>
          </cell>
          <cell r="CS199" t="e">
            <v>#REF!</v>
          </cell>
        </row>
        <row r="200">
          <cell r="A200" t="str">
            <v>PCFAA3502 Total</v>
          </cell>
          <cell r="B200" t="str">
            <v>PCFAA3502</v>
          </cell>
          <cell r="C200" t="str">
            <v xml:space="preserve"> Total</v>
          </cell>
          <cell r="D200" t="str">
            <v>PCFAA3502 Total</v>
          </cell>
          <cell r="E200" t="str">
            <v>PCFAA</v>
          </cell>
          <cell r="F200">
            <v>3502</v>
          </cell>
          <cell r="G200" t="str">
            <v>PCFAA3502</v>
          </cell>
          <cell r="H200" t="str">
            <v>DISPOSAL</v>
          </cell>
          <cell r="I200" t="str">
            <v>PLANNING &amp; ENVIRONMENTAL</v>
          </cell>
          <cell r="J200" t="str">
            <v>GENERAL</v>
          </cell>
          <cell r="K200" t="str">
            <v>OTHER POSTAGE                  .</v>
          </cell>
          <cell r="N200" t="e">
            <v>#REF!</v>
          </cell>
          <cell r="O200" t="e">
            <v>#REF!</v>
          </cell>
          <cell r="R200" t="e">
            <v>#REF!</v>
          </cell>
          <cell r="S200" t="e">
            <v>#REF!</v>
          </cell>
          <cell r="T200" t="e">
            <v>#REF!</v>
          </cell>
          <cell r="U200" t="e">
            <v>#REF!</v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R200" t="e">
            <v>#REF!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CB200">
            <v>0</v>
          </cell>
          <cell r="CC200">
            <v>0</v>
          </cell>
          <cell r="CD200">
            <v>0</v>
          </cell>
          <cell r="CE200" t="str">
            <v>Client Function Exp</v>
          </cell>
          <cell r="CG200">
            <v>0</v>
          </cell>
          <cell r="CH200" t="str">
            <v>Client Function Exp</v>
          </cell>
          <cell r="CJ200">
            <v>0</v>
          </cell>
          <cell r="CL200" t="e">
            <v>#N/A</v>
          </cell>
          <cell r="CN200" t="e">
            <v>#N/A</v>
          </cell>
          <cell r="CO200" t="str">
            <v>PCFAA3502</v>
          </cell>
          <cell r="CR200">
            <v>154.32</v>
          </cell>
          <cell r="CS200" t="e">
            <v>#REF!</v>
          </cell>
        </row>
        <row r="201">
          <cell r="A201" t="str">
            <v>PCFAA3610 Total</v>
          </cell>
          <cell r="B201" t="str">
            <v>PCFAA3610</v>
          </cell>
          <cell r="C201" t="str">
            <v xml:space="preserve"> Total</v>
          </cell>
          <cell r="D201" t="str">
            <v>PCFAA3610 Total</v>
          </cell>
          <cell r="E201" t="str">
            <v>PCFAA</v>
          </cell>
          <cell r="F201">
            <v>3610</v>
          </cell>
          <cell r="G201" t="str">
            <v>PCFAA3610</v>
          </cell>
          <cell r="H201" t="str">
            <v>DISPOSAL</v>
          </cell>
          <cell r="I201" t="str">
            <v>PLANNING &amp; ENVIRONMENTAL</v>
          </cell>
          <cell r="J201" t="str">
            <v>GENERAL</v>
          </cell>
          <cell r="K201" t="str">
            <v>PURCHASE OF HARDWARE           .</v>
          </cell>
          <cell r="N201" t="e">
            <v>#REF!</v>
          </cell>
          <cell r="O201" t="e">
            <v>#REF!</v>
          </cell>
          <cell r="R201" t="e">
            <v>#REF!</v>
          </cell>
          <cell r="S201" t="e">
            <v>#REF!</v>
          </cell>
          <cell r="T201" t="e">
            <v>#REF!</v>
          </cell>
          <cell r="U201" t="e">
            <v>#REF!</v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R201" t="e">
            <v>#REF!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CB201">
            <v>0</v>
          </cell>
          <cell r="CC201">
            <v>0</v>
          </cell>
          <cell r="CD201">
            <v>0</v>
          </cell>
          <cell r="CE201" t="str">
            <v>Client Function Exp</v>
          </cell>
          <cell r="CG201">
            <v>0</v>
          </cell>
          <cell r="CH201" t="str">
            <v>Client Function Exp</v>
          </cell>
          <cell r="CJ201">
            <v>0</v>
          </cell>
          <cell r="CL201" t="e">
            <v>#N/A</v>
          </cell>
          <cell r="CN201" t="e">
            <v>#N/A</v>
          </cell>
          <cell r="CO201" t="str">
            <v>PCFAA3610</v>
          </cell>
          <cell r="CR201">
            <v>3</v>
          </cell>
          <cell r="CS201" t="e">
            <v>#REF!</v>
          </cell>
        </row>
        <row r="202">
          <cell r="A202" t="str">
            <v>PCFAA4400 Total</v>
          </cell>
          <cell r="B202" t="str">
            <v>PCFAA4400</v>
          </cell>
          <cell r="C202" t="str">
            <v xml:space="preserve"> Total</v>
          </cell>
          <cell r="D202" t="str">
            <v>PCFAA4400 Total</v>
          </cell>
          <cell r="E202" t="str">
            <v>PCFAA</v>
          </cell>
          <cell r="F202">
            <v>4400</v>
          </cell>
          <cell r="G202" t="str">
            <v>PCFAA4400</v>
          </cell>
          <cell r="H202" t="str">
            <v>DISPOSAL</v>
          </cell>
          <cell r="I202" t="str">
            <v>PLANNING &amp; ENVIRONMENTAL</v>
          </cell>
          <cell r="J202" t="str">
            <v>GENERAL</v>
          </cell>
          <cell r="K202" t="str">
            <v>PRIVATE CONTRACTORS            .</v>
          </cell>
          <cell r="N202" t="e">
            <v>#REF!</v>
          </cell>
          <cell r="O202" t="e">
            <v>#REF!</v>
          </cell>
          <cell r="R202" t="e">
            <v>#REF!</v>
          </cell>
          <cell r="S202" t="e">
            <v>#REF!</v>
          </cell>
          <cell r="V202">
            <v>0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E202">
            <v>0</v>
          </cell>
          <cell r="AG202">
            <v>0</v>
          </cell>
          <cell r="AN202">
            <v>0</v>
          </cell>
          <cell r="AR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CB202">
            <v>0</v>
          </cell>
          <cell r="CC202">
            <v>0</v>
          </cell>
          <cell r="CD202">
            <v>0</v>
          </cell>
          <cell r="CE202" t="str">
            <v>Client Function Exp</v>
          </cell>
          <cell r="CG202">
            <v>0</v>
          </cell>
          <cell r="CH202" t="str">
            <v>Client Function Exp</v>
          </cell>
          <cell r="CJ202">
            <v>0</v>
          </cell>
          <cell r="CL202" t="e">
            <v>#N/A</v>
          </cell>
          <cell r="CN202" t="e">
            <v>#N/A</v>
          </cell>
          <cell r="CO202" t="str">
            <v>PCFAA8820</v>
          </cell>
          <cell r="CR202">
            <v>0</v>
          </cell>
          <cell r="CS202">
            <v>0</v>
          </cell>
        </row>
        <row r="203">
          <cell r="A203" t="str">
            <v>PCFAA8280 Total</v>
          </cell>
          <cell r="B203" t="str">
            <v>PCFAA8820</v>
          </cell>
          <cell r="C203" t="str">
            <v xml:space="preserve"> Total</v>
          </cell>
          <cell r="D203" t="str">
            <v>PCFAA8280 Total</v>
          </cell>
          <cell r="E203" t="str">
            <v>PCFAA</v>
          </cell>
          <cell r="F203">
            <v>8280</v>
          </cell>
          <cell r="G203" t="str">
            <v>PCFAA8280</v>
          </cell>
          <cell r="H203" t="str">
            <v>DISPOSAL</v>
          </cell>
          <cell r="I203" t="str">
            <v>PLANNING &amp; ENVIRONMENTAL</v>
          </cell>
          <cell r="J203" t="str">
            <v>GENERAL</v>
          </cell>
          <cell r="K203" t="str">
            <v>TRADE TIPPING/COMMERCIAL WASTE</v>
          </cell>
          <cell r="N203" t="e">
            <v>#REF!</v>
          </cell>
          <cell r="O203" t="e">
            <v>#REF!</v>
          </cell>
          <cell r="R203" t="e">
            <v>#REF!</v>
          </cell>
          <cell r="S203" t="e">
            <v>#REF!</v>
          </cell>
          <cell r="V203">
            <v>0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E203">
            <v>0</v>
          </cell>
          <cell r="AG203">
            <v>0</v>
          </cell>
          <cell r="AN203">
            <v>0</v>
          </cell>
          <cell r="AR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CB203">
            <v>0</v>
          </cell>
          <cell r="CC203">
            <v>0</v>
          </cell>
          <cell r="CD203">
            <v>0</v>
          </cell>
          <cell r="CE203" t="str">
            <v>Client Function Exp</v>
          </cell>
          <cell r="CG203">
            <v>0</v>
          </cell>
          <cell r="CH203" t="str">
            <v>Client Function Exp</v>
          </cell>
          <cell r="CJ203">
            <v>0</v>
          </cell>
          <cell r="CL203" t="e">
            <v>#N/A</v>
          </cell>
          <cell r="CN203" t="e">
            <v>#N/A</v>
          </cell>
          <cell r="CO203" t="str">
            <v>PFAAA4400</v>
          </cell>
          <cell r="CR203">
            <v>0</v>
          </cell>
          <cell r="CS203">
            <v>0</v>
          </cell>
        </row>
        <row r="204">
          <cell r="A204" t="str">
            <v>PFAAA4400 Total</v>
          </cell>
          <cell r="B204" t="str">
            <v>PFAAA4400</v>
          </cell>
          <cell r="C204" t="str">
            <v xml:space="preserve"> Total</v>
          </cell>
          <cell r="D204" t="str">
            <v>PFAAA4400 Total</v>
          </cell>
          <cell r="E204" t="str">
            <v>PFAAA</v>
          </cell>
          <cell r="F204">
            <v>4400</v>
          </cell>
          <cell r="G204" t="str">
            <v>PFAAA4400</v>
          </cell>
          <cell r="H204" t="str">
            <v>WASTE DISPOSAL CONTRACTS</v>
          </cell>
          <cell r="I204" t="str">
            <v>CONTRACT 1</v>
          </cell>
          <cell r="J204" t="str">
            <v>GENERAL</v>
          </cell>
          <cell r="K204" t="str">
            <v>PRIVATE CONTRACTORS            .</v>
          </cell>
          <cell r="N204" t="e">
            <v>#REF!</v>
          </cell>
          <cell r="O204" t="e">
            <v>#REF!</v>
          </cell>
          <cell r="R204" t="e">
            <v>#REF!</v>
          </cell>
          <cell r="S204" t="e">
            <v>#REF!</v>
          </cell>
          <cell r="V204">
            <v>0</v>
          </cell>
          <cell r="X204">
            <v>0</v>
          </cell>
          <cell r="Z204">
            <v>0</v>
          </cell>
          <cell r="AA204" t="e">
            <v>#REF!</v>
          </cell>
          <cell r="AB204" t="e">
            <v>#REF!</v>
          </cell>
          <cell r="AC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R204" t="e">
            <v>#REF!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CB204">
            <v>0</v>
          </cell>
          <cell r="CC204">
            <v>0</v>
          </cell>
          <cell r="CD204">
            <v>0</v>
          </cell>
          <cell r="CE204" t="str">
            <v>WD Contracts Exp</v>
          </cell>
          <cell r="CG204">
            <v>0</v>
          </cell>
          <cell r="CH204" t="str">
            <v>WD Contracts Exp</v>
          </cell>
          <cell r="CJ204">
            <v>0</v>
          </cell>
          <cell r="CL204" t="e">
            <v>#N/A</v>
          </cell>
          <cell r="CN204" t="e">
            <v>#N/A</v>
          </cell>
          <cell r="CO204" t="str">
            <v>PFAAA4400</v>
          </cell>
          <cell r="CR204">
            <v>0</v>
          </cell>
          <cell r="CS204" t="e">
            <v>#REF!</v>
          </cell>
        </row>
        <row r="205">
          <cell r="A205" t="str">
            <v>PFAAA4402 Total</v>
          </cell>
          <cell r="B205" t="str">
            <v>PFAAA4402</v>
          </cell>
          <cell r="C205" t="str">
            <v xml:space="preserve"> Total</v>
          </cell>
          <cell r="D205" t="str">
            <v>PFAAA4402 Total</v>
          </cell>
          <cell r="E205" t="str">
            <v>PFAAA</v>
          </cell>
          <cell r="F205">
            <v>4402</v>
          </cell>
          <cell r="G205" t="str">
            <v>PFAAA4402</v>
          </cell>
          <cell r="H205" t="str">
            <v>WASTE DISPOSAL CONTRACTS</v>
          </cell>
          <cell r="I205" t="str">
            <v>CONTRACT 1</v>
          </cell>
          <cell r="J205" t="str">
            <v>GENERAL</v>
          </cell>
          <cell r="K205" t="str">
            <v>LEGISLATION CLAIM</v>
          </cell>
          <cell r="N205" t="e">
            <v>#REF!</v>
          </cell>
          <cell r="O205" t="e">
            <v>#REF!</v>
          </cell>
          <cell r="R205" t="e">
            <v>#REF!</v>
          </cell>
          <cell r="S205" t="e">
            <v>#REF!</v>
          </cell>
          <cell r="V205">
            <v>0</v>
          </cell>
          <cell r="X205">
            <v>0</v>
          </cell>
          <cell r="Z205">
            <v>0</v>
          </cell>
          <cell r="AE205">
            <v>0</v>
          </cell>
          <cell r="AG205">
            <v>0</v>
          </cell>
          <cell r="AL205" t="e">
            <v>#REF!</v>
          </cell>
          <cell r="AM205" t="e">
            <v>#REF!</v>
          </cell>
          <cell r="AN205" t="e">
            <v>#REF!</v>
          </cell>
          <cell r="AP205">
            <v>0</v>
          </cell>
          <cell r="AR205" t="e">
            <v>#REF!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CB205">
            <v>0</v>
          </cell>
          <cell r="CC205">
            <v>0</v>
          </cell>
          <cell r="CD205">
            <v>0</v>
          </cell>
          <cell r="CE205" t="str">
            <v>WD Contracts Exp</v>
          </cell>
          <cell r="CG205">
            <v>0</v>
          </cell>
          <cell r="CH205" t="str">
            <v>WD Contracts Exp</v>
          </cell>
          <cell r="CJ205">
            <v>0</v>
          </cell>
          <cell r="CL205" t="e">
            <v>#N/A</v>
          </cell>
          <cell r="CN205" t="e">
            <v>#N/A</v>
          </cell>
          <cell r="CO205" t="str">
            <v>PFAAA4402</v>
          </cell>
          <cell r="CR205">
            <v>2251600</v>
          </cell>
          <cell r="CS205">
            <v>2251600</v>
          </cell>
        </row>
        <row r="206">
          <cell r="A206" t="str">
            <v>PFAAA4408 Total</v>
          </cell>
          <cell r="B206" t="str">
            <v>PFAAA4408</v>
          </cell>
          <cell r="C206" t="str">
            <v xml:space="preserve"> Total</v>
          </cell>
          <cell r="D206" t="str">
            <v>PFAAA4408 Total</v>
          </cell>
          <cell r="E206" t="str">
            <v>PFAAA</v>
          </cell>
          <cell r="F206">
            <v>4408</v>
          </cell>
          <cell r="G206" t="str">
            <v>PFAAA4408</v>
          </cell>
          <cell r="H206" t="str">
            <v>WASTE DISPOSAL CONTRACTS</v>
          </cell>
          <cell r="I206" t="str">
            <v>CONTRACT 1</v>
          </cell>
          <cell r="J206" t="str">
            <v>GENERAL</v>
          </cell>
          <cell r="K206" t="str">
            <v>LANDFILL TAX</v>
          </cell>
          <cell r="N206" t="e">
            <v>#REF!</v>
          </cell>
          <cell r="O206" t="e">
            <v>#REF!</v>
          </cell>
          <cell r="R206" t="e">
            <v>#REF!</v>
          </cell>
          <cell r="S206" t="e">
            <v>#REF!</v>
          </cell>
          <cell r="V206">
            <v>0</v>
          </cell>
          <cell r="X206">
            <v>0</v>
          </cell>
          <cell r="Z206">
            <v>0</v>
          </cell>
          <cell r="AE206">
            <v>0</v>
          </cell>
          <cell r="AG206">
            <v>0</v>
          </cell>
          <cell r="AN206">
            <v>0</v>
          </cell>
          <cell r="AR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CB206">
            <v>0</v>
          </cell>
          <cell r="CC206">
            <v>0</v>
          </cell>
          <cell r="CD206">
            <v>0</v>
          </cell>
          <cell r="CE206" t="str">
            <v>WD Contracts Exp</v>
          </cell>
          <cell r="CG206">
            <v>0</v>
          </cell>
          <cell r="CH206" t="str">
            <v>WD Contracts Exp</v>
          </cell>
          <cell r="CJ206">
            <v>0</v>
          </cell>
          <cell r="CL206" t="e">
            <v>#N/A</v>
          </cell>
          <cell r="CN206" t="e">
            <v>#N/A</v>
          </cell>
          <cell r="CO206" t="str">
            <v>PFAAA6025</v>
          </cell>
          <cell r="CR206">
            <v>0</v>
          </cell>
          <cell r="CS206">
            <v>0</v>
          </cell>
        </row>
        <row r="207">
          <cell r="A207" t="str">
            <v>PFAAA6025 Total</v>
          </cell>
          <cell r="B207" t="str">
            <v>PFAAA6025</v>
          </cell>
          <cell r="C207" t="str">
            <v xml:space="preserve"> Total</v>
          </cell>
          <cell r="D207" t="str">
            <v>PFAAA6025 Total</v>
          </cell>
          <cell r="E207" t="str">
            <v>PFAAA</v>
          </cell>
          <cell r="F207">
            <v>6025</v>
          </cell>
          <cell r="G207" t="str">
            <v>PFAAA6025</v>
          </cell>
          <cell r="H207" t="str">
            <v>WASTE DISPOSAL CONTRACTS</v>
          </cell>
          <cell r="I207" t="str">
            <v>CONTRACT 1</v>
          </cell>
          <cell r="J207" t="str">
            <v>GENERAL</v>
          </cell>
          <cell r="K207" t="str">
            <v>SPECIAL CHEQUE CHARGE          .</v>
          </cell>
          <cell r="N207" t="e">
            <v>#REF!</v>
          </cell>
          <cell r="O207" t="e">
            <v>#REF!</v>
          </cell>
          <cell r="R207" t="e">
            <v>#REF!</v>
          </cell>
          <cell r="S207" t="e">
            <v>#REF!</v>
          </cell>
          <cell r="V207">
            <v>0</v>
          </cell>
          <cell r="X207">
            <v>0</v>
          </cell>
          <cell r="Z207">
            <v>0</v>
          </cell>
          <cell r="AE207">
            <v>0</v>
          </cell>
          <cell r="AG207">
            <v>0</v>
          </cell>
          <cell r="AN207">
            <v>0</v>
          </cell>
          <cell r="AR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CB207">
            <v>0</v>
          </cell>
          <cell r="CC207">
            <v>0</v>
          </cell>
          <cell r="CD207">
            <v>0</v>
          </cell>
          <cell r="CE207" t="str">
            <v>WD Contracts Exp</v>
          </cell>
          <cell r="CG207">
            <v>0</v>
          </cell>
          <cell r="CH207" t="str">
            <v>WD Contracts Exp</v>
          </cell>
          <cell r="CJ207">
            <v>0</v>
          </cell>
          <cell r="CL207" t="e">
            <v>#N/A</v>
          </cell>
          <cell r="CN207" t="e">
            <v>#N/A</v>
          </cell>
          <cell r="CO207" t="str">
            <v>PFAAA6025</v>
          </cell>
          <cell r="CR207">
            <v>0</v>
          </cell>
          <cell r="CS207">
            <v>0</v>
          </cell>
        </row>
        <row r="208">
          <cell r="A208" t="str">
            <v>PFAAA8280 Total</v>
          </cell>
          <cell r="B208" t="str">
            <v>PFAAA8280</v>
          </cell>
          <cell r="C208" t="str">
            <v xml:space="preserve"> Total</v>
          </cell>
          <cell r="D208" t="str">
            <v>PFAAA8280 Total</v>
          </cell>
          <cell r="E208" t="str">
            <v>PFAAA</v>
          </cell>
          <cell r="F208">
            <v>8280</v>
          </cell>
          <cell r="G208" t="str">
            <v>PFAAA8280</v>
          </cell>
          <cell r="H208" t="str">
            <v>WASTE DISPOSAL CONTRACTS</v>
          </cell>
          <cell r="I208" t="str">
            <v>CONTRACT 1</v>
          </cell>
          <cell r="J208" t="str">
            <v>GENERAL</v>
          </cell>
          <cell r="K208" t="str">
            <v>TRADE TIPPING/COMMERCIAL WASTE</v>
          </cell>
          <cell r="N208" t="e">
            <v>#REF!</v>
          </cell>
          <cell r="O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X208" t="e">
            <v>#REF!</v>
          </cell>
          <cell r="Z208">
            <v>0</v>
          </cell>
          <cell r="AA208" t="e">
            <v>#REF!</v>
          </cell>
          <cell r="AB208" t="e">
            <v>#REF!</v>
          </cell>
          <cell r="AC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R208" t="e">
            <v>#REF!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CB208">
            <v>0</v>
          </cell>
          <cell r="CC208">
            <v>0</v>
          </cell>
          <cell r="CD208">
            <v>0</v>
          </cell>
          <cell r="CE208" t="str">
            <v>WD Contracts Inc</v>
          </cell>
          <cell r="CG208">
            <v>0</v>
          </cell>
          <cell r="CH208" t="str">
            <v>WD Contracts Inc</v>
          </cell>
          <cell r="CJ208">
            <v>0</v>
          </cell>
          <cell r="CL208" t="e">
            <v>#N/A</v>
          </cell>
          <cell r="CN208" t="e">
            <v>#N/A</v>
          </cell>
          <cell r="CO208" t="str">
            <v>PFAAA8280</v>
          </cell>
          <cell r="CR208">
            <v>0</v>
          </cell>
          <cell r="CS208" t="e">
            <v>#REF!</v>
          </cell>
        </row>
        <row r="209">
          <cell r="A209" t="str">
            <v>PFAAA9370 Total</v>
          </cell>
          <cell r="B209" t="str">
            <v>PFAAA9370</v>
          </cell>
          <cell r="C209" t="str">
            <v xml:space="preserve"> Total</v>
          </cell>
          <cell r="D209" t="str">
            <v>PFAAA9370 Total</v>
          </cell>
          <cell r="E209" t="str">
            <v>PFAAA</v>
          </cell>
          <cell r="F209">
            <v>9370</v>
          </cell>
          <cell r="G209" t="str">
            <v>PFAAA9370</v>
          </cell>
          <cell r="H209" t="str">
            <v>WASTE DISPOSAL CONTRACTS</v>
          </cell>
          <cell r="I209" t="str">
            <v>CONTRACT 1</v>
          </cell>
          <cell r="J209" t="str">
            <v>GENERAL</v>
          </cell>
          <cell r="K209" t="str">
            <v>CONTRACT REPAYMENT</v>
          </cell>
          <cell r="N209" t="e">
            <v>#REF!</v>
          </cell>
          <cell r="O209" t="e">
            <v>#REF!</v>
          </cell>
          <cell r="R209" t="e">
            <v>#REF!</v>
          </cell>
          <cell r="S209" t="e">
            <v>#REF!</v>
          </cell>
          <cell r="V209">
            <v>0</v>
          </cell>
          <cell r="X209">
            <v>0</v>
          </cell>
          <cell r="Z209">
            <v>0</v>
          </cell>
          <cell r="AE209">
            <v>0</v>
          </cell>
          <cell r="AG209">
            <v>0</v>
          </cell>
          <cell r="AN209">
            <v>0</v>
          </cell>
          <cell r="AR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CB209">
            <v>0</v>
          </cell>
          <cell r="CC209">
            <v>0</v>
          </cell>
          <cell r="CD209">
            <v>0</v>
          </cell>
          <cell r="CE209" t="str">
            <v>WD Contracts Inc</v>
          </cell>
          <cell r="CG209">
            <v>0</v>
          </cell>
          <cell r="CH209" t="str">
            <v>WD Contracts Inc</v>
          </cell>
          <cell r="CJ209">
            <v>0</v>
          </cell>
          <cell r="CL209" t="e">
            <v>#N/A</v>
          </cell>
          <cell r="CN209" t="e">
            <v>#N/A</v>
          </cell>
          <cell r="CO209" t="str">
            <v>PFAAA9370</v>
          </cell>
          <cell r="CR209">
            <v>0</v>
          </cell>
          <cell r="CS209">
            <v>0</v>
          </cell>
        </row>
        <row r="210">
          <cell r="A210" t="str">
            <v>PFBAA4400 Total</v>
          </cell>
          <cell r="B210" t="str">
            <v>PFBAA4400</v>
          </cell>
          <cell r="C210" t="str">
            <v xml:space="preserve"> Total</v>
          </cell>
          <cell r="D210" t="str">
            <v>PFBAA4400 Total</v>
          </cell>
          <cell r="E210" t="str">
            <v>PFBAA</v>
          </cell>
          <cell r="F210">
            <v>4400</v>
          </cell>
          <cell r="G210" t="str">
            <v>PFBAA4400</v>
          </cell>
          <cell r="H210" t="str">
            <v>WASTE DISPOSAL CONTRACTS</v>
          </cell>
          <cell r="I210" t="str">
            <v>CONTRACT 2</v>
          </cell>
          <cell r="J210" t="str">
            <v>GENERAL</v>
          </cell>
          <cell r="K210" t="str">
            <v>PRIVATE CONTRACTORS            .</v>
          </cell>
          <cell r="N210" t="e">
            <v>#REF!</v>
          </cell>
          <cell r="O210" t="e">
            <v>#REF!</v>
          </cell>
          <cell r="R210" t="e">
            <v>#REF!</v>
          </cell>
          <cell r="S210" t="e">
            <v>#REF!</v>
          </cell>
          <cell r="V210">
            <v>0</v>
          </cell>
          <cell r="X210">
            <v>0</v>
          </cell>
          <cell r="Z210">
            <v>0</v>
          </cell>
          <cell r="AE210">
            <v>0</v>
          </cell>
          <cell r="AG210">
            <v>0</v>
          </cell>
          <cell r="AN210">
            <v>0</v>
          </cell>
          <cell r="AR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CB210">
            <v>0</v>
          </cell>
          <cell r="CC210">
            <v>0</v>
          </cell>
          <cell r="CD210">
            <v>0</v>
          </cell>
          <cell r="CE210" t="str">
            <v>WD Contracts Exp</v>
          </cell>
          <cell r="CG210">
            <v>0</v>
          </cell>
          <cell r="CH210" t="str">
            <v>WD Contracts Exp</v>
          </cell>
          <cell r="CJ210">
            <v>0</v>
          </cell>
          <cell r="CL210" t="e">
            <v>#N/A</v>
          </cell>
          <cell r="CN210" t="e">
            <v>#N/A</v>
          </cell>
          <cell r="CO210" t="str">
            <v>PFBAA4400</v>
          </cell>
          <cell r="CR210">
            <v>0</v>
          </cell>
          <cell r="CS210">
            <v>0</v>
          </cell>
        </row>
        <row r="211">
          <cell r="A211" t="str">
            <v>PFBAA4402 Total</v>
          </cell>
          <cell r="B211" t="str">
            <v>PFBAA4402</v>
          </cell>
          <cell r="C211" t="str">
            <v xml:space="preserve"> Total</v>
          </cell>
          <cell r="D211" t="str">
            <v>PFBAA4402 Total</v>
          </cell>
          <cell r="E211" t="str">
            <v>PFBAA</v>
          </cell>
          <cell r="F211">
            <v>4402</v>
          </cell>
          <cell r="G211" t="str">
            <v>PFBAA4402</v>
          </cell>
          <cell r="H211" t="str">
            <v>WASTE DISPOSAL CONTRACTS</v>
          </cell>
          <cell r="I211" t="str">
            <v>CONTRACT 2</v>
          </cell>
          <cell r="J211" t="str">
            <v>GENERAL</v>
          </cell>
          <cell r="K211" t="str">
            <v>LEGISLATION CLAIM</v>
          </cell>
          <cell r="N211" t="e">
            <v>#REF!</v>
          </cell>
          <cell r="O211" t="e">
            <v>#REF!</v>
          </cell>
          <cell r="R211" t="e">
            <v>#REF!</v>
          </cell>
          <cell r="S211" t="e">
            <v>#REF!</v>
          </cell>
          <cell r="V211">
            <v>0</v>
          </cell>
          <cell r="X211">
            <v>0</v>
          </cell>
          <cell r="Z211">
            <v>0</v>
          </cell>
          <cell r="AE211">
            <v>0</v>
          </cell>
          <cell r="AG211">
            <v>0</v>
          </cell>
          <cell r="AN211">
            <v>0</v>
          </cell>
          <cell r="AR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CB211">
            <v>0</v>
          </cell>
          <cell r="CC211">
            <v>0</v>
          </cell>
          <cell r="CD211">
            <v>0</v>
          </cell>
          <cell r="CE211" t="str">
            <v>WD Contracts Exp</v>
          </cell>
          <cell r="CG211">
            <v>0</v>
          </cell>
          <cell r="CH211" t="str">
            <v>WD Contracts Exp</v>
          </cell>
          <cell r="CJ211">
            <v>0</v>
          </cell>
          <cell r="CL211" t="e">
            <v>#N/A</v>
          </cell>
          <cell r="CN211" t="e">
            <v>#N/A</v>
          </cell>
          <cell r="CO211" t="str">
            <v>PFBAA4402</v>
          </cell>
          <cell r="CR211">
            <v>0</v>
          </cell>
          <cell r="CS211">
            <v>0</v>
          </cell>
        </row>
        <row r="212">
          <cell r="A212" t="str">
            <v>PFBAA4408 Total</v>
          </cell>
          <cell r="B212" t="str">
            <v>PFBAA4408</v>
          </cell>
          <cell r="C212" t="str">
            <v xml:space="preserve"> Total</v>
          </cell>
          <cell r="D212" t="str">
            <v>PFBAA4408 Total</v>
          </cell>
          <cell r="E212" t="str">
            <v>PFBAA</v>
          </cell>
          <cell r="F212">
            <v>4408</v>
          </cell>
          <cell r="G212" t="str">
            <v>PFBAA4408</v>
          </cell>
          <cell r="H212" t="str">
            <v>WASTE DISPOSAL CONTRACTS</v>
          </cell>
          <cell r="I212" t="str">
            <v>CONTRACT 2</v>
          </cell>
          <cell r="J212" t="str">
            <v>GENERAL</v>
          </cell>
          <cell r="K212" t="str">
            <v>LANDFILL TAX</v>
          </cell>
          <cell r="N212" t="e">
            <v>#REF!</v>
          </cell>
          <cell r="O212" t="e">
            <v>#REF!</v>
          </cell>
          <cell r="R212" t="e">
            <v>#REF!</v>
          </cell>
          <cell r="S212" t="e">
            <v>#REF!</v>
          </cell>
          <cell r="V212">
            <v>0</v>
          </cell>
          <cell r="X212">
            <v>0</v>
          </cell>
          <cell r="Z212">
            <v>0</v>
          </cell>
          <cell r="AE212">
            <v>0</v>
          </cell>
          <cell r="AG212">
            <v>0</v>
          </cell>
          <cell r="AN212">
            <v>0</v>
          </cell>
          <cell r="AR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CB212">
            <v>0</v>
          </cell>
          <cell r="CC212">
            <v>0</v>
          </cell>
          <cell r="CD212">
            <v>0</v>
          </cell>
          <cell r="CE212" t="str">
            <v>WD Contracts Exp</v>
          </cell>
          <cell r="CG212">
            <v>0</v>
          </cell>
          <cell r="CH212" t="str">
            <v>WD Contracts Exp</v>
          </cell>
          <cell r="CJ212">
            <v>0</v>
          </cell>
          <cell r="CL212" t="e">
            <v>#N/A</v>
          </cell>
          <cell r="CN212" t="e">
            <v>#N/A</v>
          </cell>
          <cell r="CO212" t="str">
            <v>PFBAA4408</v>
          </cell>
          <cell r="CR212">
            <v>0</v>
          </cell>
          <cell r="CS212">
            <v>0</v>
          </cell>
        </row>
        <row r="213">
          <cell r="A213" t="str">
            <v>PFBAA6025 Total</v>
          </cell>
          <cell r="B213" t="str">
            <v>PFBAA6025</v>
          </cell>
          <cell r="C213" t="str">
            <v xml:space="preserve"> Total</v>
          </cell>
          <cell r="D213" t="str">
            <v>PFBAA6025 Total</v>
          </cell>
          <cell r="E213" t="str">
            <v>PFBAA</v>
          </cell>
          <cell r="F213">
            <v>6025</v>
          </cell>
          <cell r="G213" t="str">
            <v>PFBAA6025</v>
          </cell>
          <cell r="H213" t="str">
            <v>WASTE DISPOSAL CONTRACTS</v>
          </cell>
          <cell r="I213" t="str">
            <v>CONTRACT 2</v>
          </cell>
          <cell r="J213" t="str">
            <v>GENERAL</v>
          </cell>
          <cell r="K213" t="str">
            <v>SPECIAL CHEQUE CHARGE          .</v>
          </cell>
          <cell r="N213" t="e">
            <v>#REF!</v>
          </cell>
          <cell r="O213" t="e">
            <v>#REF!</v>
          </cell>
          <cell r="R213" t="e">
            <v>#REF!</v>
          </cell>
          <cell r="S213" t="e">
            <v>#REF!</v>
          </cell>
          <cell r="V213">
            <v>0</v>
          </cell>
          <cell r="X213">
            <v>0</v>
          </cell>
          <cell r="Z213">
            <v>0</v>
          </cell>
          <cell r="AE213">
            <v>0</v>
          </cell>
          <cell r="AG213">
            <v>0</v>
          </cell>
          <cell r="AN213">
            <v>0</v>
          </cell>
          <cell r="AR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CB213">
            <v>0</v>
          </cell>
          <cell r="CC213">
            <v>0</v>
          </cell>
          <cell r="CD213">
            <v>0</v>
          </cell>
          <cell r="CE213" t="str">
            <v>WD Contracts Exp</v>
          </cell>
          <cell r="CG213">
            <v>0</v>
          </cell>
          <cell r="CH213" t="str">
            <v>WD Contracts Exp</v>
          </cell>
          <cell r="CJ213">
            <v>0</v>
          </cell>
          <cell r="CL213" t="e">
            <v>#N/A</v>
          </cell>
          <cell r="CN213" t="e">
            <v>#N/A</v>
          </cell>
          <cell r="CO213" t="str">
            <v>PFBAA6025</v>
          </cell>
          <cell r="CR213">
            <v>0</v>
          </cell>
          <cell r="CS213">
            <v>0</v>
          </cell>
        </row>
        <row r="214">
          <cell r="A214" t="str">
            <v>PFCAA4400 Total</v>
          </cell>
          <cell r="B214" t="str">
            <v>PFCAA4400</v>
          </cell>
          <cell r="C214" t="str">
            <v xml:space="preserve"> Total</v>
          </cell>
          <cell r="D214" t="str">
            <v>PFCAA4400 Total</v>
          </cell>
          <cell r="E214" t="str">
            <v>PFCAA</v>
          </cell>
          <cell r="F214">
            <v>4400</v>
          </cell>
          <cell r="G214" t="str">
            <v>PFCAA4400</v>
          </cell>
          <cell r="H214" t="str">
            <v>WASTE DISPOSAL CONTRACTS</v>
          </cell>
          <cell r="I214" t="str">
            <v>CLINICAL WASTE</v>
          </cell>
          <cell r="J214" t="str">
            <v>GENERAL</v>
          </cell>
          <cell r="K214" t="str">
            <v>PRIVATE CONTRACTORS            .</v>
          </cell>
          <cell r="N214" t="e">
            <v>#REF!</v>
          </cell>
          <cell r="O214" t="e">
            <v>#REF!</v>
          </cell>
          <cell r="R214" t="e">
            <v>#REF!</v>
          </cell>
          <cell r="S214" t="e">
            <v>#REF!</v>
          </cell>
          <cell r="V214">
            <v>0</v>
          </cell>
          <cell r="X214">
            <v>0</v>
          </cell>
          <cell r="Z214">
            <v>0</v>
          </cell>
          <cell r="AE214">
            <v>0</v>
          </cell>
          <cell r="AG214">
            <v>0</v>
          </cell>
          <cell r="AN214">
            <v>0</v>
          </cell>
          <cell r="AR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CB214">
            <v>0</v>
          </cell>
          <cell r="CC214">
            <v>0</v>
          </cell>
          <cell r="CD214">
            <v>0</v>
          </cell>
          <cell r="CE214" t="str">
            <v>WD Contracts Exp</v>
          </cell>
          <cell r="CG214">
            <v>0</v>
          </cell>
          <cell r="CH214" t="str">
            <v>WD Contracts Exp</v>
          </cell>
          <cell r="CJ214">
            <v>0</v>
          </cell>
          <cell r="CL214" t="e">
            <v>#N/A</v>
          </cell>
          <cell r="CN214" t="e">
            <v>#N/A</v>
          </cell>
          <cell r="CO214" t="str">
            <v>PFDAA4400</v>
          </cell>
          <cell r="CR214" t="e">
            <v>#N/A</v>
          </cell>
          <cell r="CS214" t="e">
            <v>#N/A</v>
          </cell>
        </row>
        <row r="215">
          <cell r="A215" t="str">
            <v>PFDAA4400 Total</v>
          </cell>
          <cell r="B215" t="str">
            <v>PFDAA4400</v>
          </cell>
          <cell r="C215" t="str">
            <v xml:space="preserve"> Total</v>
          </cell>
          <cell r="D215" t="str">
            <v>PFDAA4400 Total</v>
          </cell>
          <cell r="E215" t="str">
            <v>PFDAA</v>
          </cell>
          <cell r="F215">
            <v>4400</v>
          </cell>
          <cell r="G215" t="str">
            <v>PFDAA4400</v>
          </cell>
          <cell r="H215" t="str">
            <v>WASTE DISPOSAL CONTRACTS</v>
          </cell>
          <cell r="I215" t="str">
            <v>CHARITY WASTE</v>
          </cell>
          <cell r="J215" t="str">
            <v>GENERAL</v>
          </cell>
          <cell r="K215" t="str">
            <v>PRIVATE CONTRACTORS            .</v>
          </cell>
          <cell r="N215" t="e">
            <v>#REF!</v>
          </cell>
          <cell r="O215" t="e">
            <v>#REF!</v>
          </cell>
          <cell r="R215" t="e">
            <v>#REF!</v>
          </cell>
          <cell r="S215" t="e">
            <v>#REF!</v>
          </cell>
          <cell r="V215">
            <v>0</v>
          </cell>
          <cell r="X215">
            <v>0</v>
          </cell>
          <cell r="Z215">
            <v>0</v>
          </cell>
          <cell r="AE215">
            <v>0</v>
          </cell>
          <cell r="AG215">
            <v>0</v>
          </cell>
          <cell r="AN215">
            <v>0</v>
          </cell>
          <cell r="AR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CB215">
            <v>0</v>
          </cell>
          <cell r="CC215">
            <v>0</v>
          </cell>
          <cell r="CD215">
            <v>0</v>
          </cell>
          <cell r="CE215" t="str">
            <v>WD Contracts Exp</v>
          </cell>
          <cell r="CG215">
            <v>0</v>
          </cell>
          <cell r="CH215" t="str">
            <v>WD Contracts Exp</v>
          </cell>
          <cell r="CJ215">
            <v>0</v>
          </cell>
          <cell r="CL215" t="e">
            <v>#N/A</v>
          </cell>
          <cell r="CN215" t="e">
            <v>#N/A</v>
          </cell>
          <cell r="CO215" t="str">
            <v>PFDAA4400</v>
          </cell>
          <cell r="CR215">
            <v>0</v>
          </cell>
          <cell r="CS215">
            <v>0</v>
          </cell>
        </row>
        <row r="216">
          <cell r="A216" t="str">
            <v>PFEAA4400 Total</v>
          </cell>
          <cell r="B216" t="str">
            <v>PFEAA4400</v>
          </cell>
          <cell r="C216" t="str">
            <v xml:space="preserve"> Total</v>
          </cell>
          <cell r="D216" t="str">
            <v>PFEAA4400 Total</v>
          </cell>
          <cell r="E216" t="str">
            <v>PFEAA</v>
          </cell>
          <cell r="F216">
            <v>4400</v>
          </cell>
          <cell r="G216" t="str">
            <v>PFEAA4400</v>
          </cell>
          <cell r="H216" t="str">
            <v>WASTE DISPOSAL CONTRACTS</v>
          </cell>
          <cell r="I216" t="str">
            <v>HAZARDOUS HOUSEHOLD WASTE</v>
          </cell>
          <cell r="J216" t="str">
            <v>GENERAL</v>
          </cell>
          <cell r="K216" t="str">
            <v>PRIVATE CONTRACTORS            .</v>
          </cell>
          <cell r="N216" t="e">
            <v>#REF!</v>
          </cell>
          <cell r="O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R216" t="e">
            <v>#REF!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CA216">
            <v>6888</v>
          </cell>
          <cell r="CB216">
            <v>13775</v>
          </cell>
          <cell r="CC216">
            <v>6888</v>
          </cell>
          <cell r="CD216">
            <v>6888</v>
          </cell>
          <cell r="CE216" t="str">
            <v>WD Contracts Exp</v>
          </cell>
          <cell r="CG216">
            <v>6888</v>
          </cell>
          <cell r="CH216" t="str">
            <v>WD Contracts Exp</v>
          </cell>
          <cell r="CJ216">
            <v>6888</v>
          </cell>
          <cell r="CL216" t="e">
            <v>#N/A</v>
          </cell>
          <cell r="CN216" t="e">
            <v>#N/A</v>
          </cell>
          <cell r="CO216" t="str">
            <v>PFEAA4400</v>
          </cell>
          <cell r="CR216">
            <v>11572.5</v>
          </cell>
          <cell r="CS216" t="e">
            <v>#REF!</v>
          </cell>
        </row>
        <row r="217">
          <cell r="A217" t="str">
            <v>PFFAA4004 Total</v>
          </cell>
          <cell r="B217" t="str">
            <v>PFFAA4004</v>
          </cell>
          <cell r="C217" t="str">
            <v xml:space="preserve"> Total</v>
          </cell>
          <cell r="D217" t="str">
            <v>PFFAA4004 Total</v>
          </cell>
          <cell r="E217" t="str">
            <v>PFFAA</v>
          </cell>
          <cell r="F217">
            <v>4004</v>
          </cell>
          <cell r="G217" t="str">
            <v>PFFAA4004</v>
          </cell>
          <cell r="H217" t="str">
            <v>WASTE DISPOSAL CONTRACTS</v>
          </cell>
          <cell r="I217" t="str">
            <v>PLANNED DIVERSIONS</v>
          </cell>
          <cell r="J217" t="str">
            <v>GENERAL</v>
          </cell>
          <cell r="K217" t="str">
            <v>OTHER PAYMENTS                 .</v>
          </cell>
          <cell r="N217" t="e">
            <v>#REF!</v>
          </cell>
          <cell r="O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R217" t="e">
            <v>#REF!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CB217">
            <v>0</v>
          </cell>
          <cell r="CC217">
            <v>0</v>
          </cell>
          <cell r="CD217">
            <v>0</v>
          </cell>
          <cell r="CE217" t="str">
            <v>WD Contracts Exp</v>
          </cell>
          <cell r="CG217">
            <v>0</v>
          </cell>
          <cell r="CH217" t="str">
            <v>WD Contracts Exp</v>
          </cell>
          <cell r="CJ217">
            <v>0</v>
          </cell>
          <cell r="CL217" t="e">
            <v>#N/A</v>
          </cell>
          <cell r="CN217" t="e">
            <v>#N/A</v>
          </cell>
          <cell r="CO217" t="str">
            <v>PFFAA4004</v>
          </cell>
          <cell r="CR217">
            <v>-103201.52</v>
          </cell>
          <cell r="CS217" t="e">
            <v>#REF!</v>
          </cell>
        </row>
        <row r="218">
          <cell r="A218" t="str">
            <v>PFFAA5310 Total</v>
          </cell>
          <cell r="B218" t="str">
            <v>PFFAA5310</v>
          </cell>
          <cell r="C218" t="str">
            <v xml:space="preserve"> Total</v>
          </cell>
          <cell r="D218" t="str">
            <v>PFFAA5310 Total</v>
          </cell>
          <cell r="E218" t="str">
            <v>PFFAA</v>
          </cell>
          <cell r="F218">
            <v>5310</v>
          </cell>
          <cell r="G218" t="str">
            <v>PFFAA5310</v>
          </cell>
          <cell r="H218" t="str">
            <v>WASTE DISPOSAL CONTRACTS</v>
          </cell>
          <cell r="I218" t="str">
            <v>PLANNED DIVERSIONS</v>
          </cell>
          <cell r="J218" t="str">
            <v>GENERAL</v>
          </cell>
          <cell r="K218" t="str">
            <v>COMPENSATION PAYMENTS</v>
          </cell>
          <cell r="N218" t="e">
            <v>#REF!</v>
          </cell>
          <cell r="O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R218" t="e">
            <v>#REF!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CB218">
            <v>0</v>
          </cell>
          <cell r="CC218">
            <v>0</v>
          </cell>
          <cell r="CD218">
            <v>0</v>
          </cell>
          <cell r="CE218" t="str">
            <v>WD Contracts Exp</v>
          </cell>
          <cell r="CG218">
            <v>0</v>
          </cell>
          <cell r="CH218" t="str">
            <v>WD Contracts Exp</v>
          </cell>
          <cell r="CJ218">
            <v>0</v>
          </cell>
          <cell r="CL218" t="e">
            <v>#N/A</v>
          </cell>
          <cell r="CN218" t="e">
            <v>#N/A</v>
          </cell>
          <cell r="CO218" t="str">
            <v>PFFAA5310</v>
          </cell>
          <cell r="CR218">
            <v>10413.120000000001</v>
          </cell>
          <cell r="CS218" t="e">
            <v>#REF!</v>
          </cell>
        </row>
        <row r="219">
          <cell r="A219" t="str">
            <v>PFGAA4400 Total</v>
          </cell>
          <cell r="B219" t="str">
            <v>PFGAA4400</v>
          </cell>
          <cell r="C219" t="str">
            <v xml:space="preserve"> Total</v>
          </cell>
          <cell r="D219" t="str">
            <v>PFGAA4400 Total</v>
          </cell>
          <cell r="E219" t="str">
            <v>PFGAA</v>
          </cell>
          <cell r="F219">
            <v>4400</v>
          </cell>
          <cell r="G219" t="str">
            <v>PFGAA4400</v>
          </cell>
          <cell r="H219" t="str">
            <v>WASTE DISPOSAL CONTRACTS</v>
          </cell>
          <cell r="I219" t="str">
            <v>ORCHID CONTRACT</v>
          </cell>
          <cell r="J219" t="str">
            <v>GENERAL</v>
          </cell>
          <cell r="K219" t="str">
            <v>PRIVATE CONTRACTORS            .</v>
          </cell>
          <cell r="N219" t="e">
            <v>#REF!</v>
          </cell>
          <cell r="O219" t="e">
            <v>#REF!</v>
          </cell>
          <cell r="R219" t="e">
            <v>#REF!</v>
          </cell>
          <cell r="S219" t="e">
            <v>#REF!</v>
          </cell>
          <cell r="V219">
            <v>0</v>
          </cell>
          <cell r="X219">
            <v>0</v>
          </cell>
          <cell r="Z219">
            <v>0</v>
          </cell>
          <cell r="AE219">
            <v>0</v>
          </cell>
          <cell r="AG219">
            <v>0</v>
          </cell>
          <cell r="AN219">
            <v>0</v>
          </cell>
          <cell r="AR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CB219">
            <v>0</v>
          </cell>
          <cell r="CC219">
            <v>0</v>
          </cell>
          <cell r="CD219">
            <v>0</v>
          </cell>
          <cell r="CE219" t="str">
            <v>WD Contracts Exp</v>
          </cell>
          <cell r="CG219">
            <v>0</v>
          </cell>
          <cell r="CH219" t="str">
            <v>WD Contracts Exp</v>
          </cell>
          <cell r="CJ219">
            <v>0</v>
          </cell>
          <cell r="CL219" t="e">
            <v>#N/A</v>
          </cell>
          <cell r="CN219" t="e">
            <v>#N/A</v>
          </cell>
          <cell r="CO219" t="str">
            <v>PFGAA6025</v>
          </cell>
          <cell r="CR219">
            <v>0</v>
          </cell>
          <cell r="CS219">
            <v>0</v>
          </cell>
        </row>
        <row r="220">
          <cell r="A220" t="str">
            <v>PFGAA6025 Total</v>
          </cell>
          <cell r="B220" t="str">
            <v>PFGAA6025</v>
          </cell>
          <cell r="C220" t="str">
            <v xml:space="preserve"> Total</v>
          </cell>
          <cell r="D220" t="str">
            <v>PFGAA6025 Total</v>
          </cell>
          <cell r="E220" t="str">
            <v>PFGAA</v>
          </cell>
          <cell r="F220">
            <v>6025</v>
          </cell>
          <cell r="G220" t="str">
            <v>PFGAA6025</v>
          </cell>
          <cell r="H220" t="str">
            <v>WASTE DISPOSAL CONTRACTS</v>
          </cell>
          <cell r="I220" t="str">
            <v>ORCHID CONTRACT</v>
          </cell>
          <cell r="J220" t="str">
            <v>GENERAL</v>
          </cell>
          <cell r="K220" t="str">
            <v>SPECIAL CHEQUE CHARGE          .</v>
          </cell>
          <cell r="N220" t="e">
            <v>#REF!</v>
          </cell>
          <cell r="O220" t="e">
            <v>#REF!</v>
          </cell>
          <cell r="R220" t="e">
            <v>#REF!</v>
          </cell>
          <cell r="S220" t="e">
            <v>#REF!</v>
          </cell>
          <cell r="V220">
            <v>0</v>
          </cell>
          <cell r="X220">
            <v>0</v>
          </cell>
          <cell r="Z220">
            <v>0</v>
          </cell>
          <cell r="AE220">
            <v>0</v>
          </cell>
          <cell r="AG220">
            <v>0</v>
          </cell>
          <cell r="AN220">
            <v>0</v>
          </cell>
          <cell r="AR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CB220">
            <v>0</v>
          </cell>
          <cell r="CC220">
            <v>0</v>
          </cell>
          <cell r="CD220">
            <v>0</v>
          </cell>
          <cell r="CE220" t="str">
            <v>WD Contracts Exp</v>
          </cell>
          <cell r="CG220">
            <v>0</v>
          </cell>
          <cell r="CH220" t="str">
            <v>WD Contracts Exp</v>
          </cell>
          <cell r="CJ220">
            <v>0</v>
          </cell>
          <cell r="CL220" t="e">
            <v>#N/A</v>
          </cell>
          <cell r="CN220" t="e">
            <v>#N/A</v>
          </cell>
          <cell r="CO220" t="str">
            <v>PFGAA6025</v>
          </cell>
          <cell r="CR220">
            <v>0</v>
          </cell>
          <cell r="CS220">
            <v>0</v>
          </cell>
        </row>
        <row r="221">
          <cell r="A221" t="str">
            <v>PFHAA8280 Total</v>
          </cell>
          <cell r="B221" t="str">
            <v>PFHAA8280</v>
          </cell>
          <cell r="C221" t="str">
            <v xml:space="preserve"> Total</v>
          </cell>
          <cell r="D221" t="str">
            <v>PFHAA8280 Total</v>
          </cell>
          <cell r="E221" t="str">
            <v>PFHAA</v>
          </cell>
          <cell r="F221">
            <v>8280</v>
          </cell>
          <cell r="G221" t="str">
            <v>PFHAA8280</v>
          </cell>
          <cell r="H221" t="str">
            <v>WASTE DISPOSAL CONTRACTS</v>
          </cell>
          <cell r="I221" t="str">
            <v>DISPOSAL OF COMMERCIAL WASTE</v>
          </cell>
          <cell r="J221" t="str">
            <v>GENERAL</v>
          </cell>
          <cell r="K221" t="str">
            <v>TRADE TIPPING/COMMERCIAL WASTE</v>
          </cell>
          <cell r="N221" t="e">
            <v>#REF!</v>
          </cell>
          <cell r="O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P221">
            <v>0</v>
          </cell>
          <cell r="AR221" t="e">
            <v>#REF!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CA221">
            <v>-515423</v>
          </cell>
          <cell r="CB221">
            <v>0</v>
          </cell>
          <cell r="CC221">
            <v>-540864</v>
          </cell>
          <cell r="CD221">
            <v>-581409</v>
          </cell>
          <cell r="CE221" t="str">
            <v>WD Contracts Inc</v>
          </cell>
          <cell r="CG221">
            <v>-515423</v>
          </cell>
          <cell r="CH221" t="str">
            <v>WD Contracts Inc</v>
          </cell>
          <cell r="CJ221">
            <v>-515423</v>
          </cell>
          <cell r="CL221" t="e">
            <v>#N/A</v>
          </cell>
          <cell r="CN221" t="e">
            <v>#N/A</v>
          </cell>
          <cell r="CO221" t="str">
            <v>PFHAA8280</v>
          </cell>
          <cell r="CR221">
            <v>-383433.31999999995</v>
          </cell>
          <cell r="CS221" t="e">
            <v>#REF!</v>
          </cell>
        </row>
        <row r="222">
          <cell r="A222" t="str">
            <v>PFLAA4400 Total</v>
          </cell>
          <cell r="B222" t="str">
            <v>PFLAA4400</v>
          </cell>
          <cell r="C222" t="str">
            <v xml:space="preserve"> Total</v>
          </cell>
          <cell r="D222" t="str">
            <v>PFLAA4400 Total</v>
          </cell>
          <cell r="E222" t="str">
            <v>PFLAA</v>
          </cell>
          <cell r="F222">
            <v>4400</v>
          </cell>
          <cell r="G222" t="str">
            <v>PFLAA4400</v>
          </cell>
          <cell r="H222" t="str">
            <v>WASTE DISPOSAL CONTRACTS</v>
          </cell>
          <cell r="I222" t="str">
            <v>LANDFILL CONTRACT</v>
          </cell>
          <cell r="J222" t="str">
            <v>TOP-UP</v>
          </cell>
          <cell r="K222" t="str">
            <v>PRIVATE CONTRACTORS            .</v>
          </cell>
          <cell r="N222" t="e">
            <v>#REF!</v>
          </cell>
          <cell r="O222" t="e">
            <v>#REF!</v>
          </cell>
          <cell r="R222" t="e">
            <v>#REF!</v>
          </cell>
          <cell r="S222" t="e">
            <v>#REF!</v>
          </cell>
          <cell r="V222">
            <v>0</v>
          </cell>
          <cell r="X222">
            <v>0</v>
          </cell>
          <cell r="Z222">
            <v>0</v>
          </cell>
          <cell r="AE222">
            <v>0</v>
          </cell>
          <cell r="AG222">
            <v>0</v>
          </cell>
          <cell r="AN222">
            <v>0</v>
          </cell>
          <cell r="AR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CB222">
            <v>0</v>
          </cell>
          <cell r="CC222">
            <v>0</v>
          </cell>
          <cell r="CD222">
            <v>0</v>
          </cell>
          <cell r="CE222" t="str">
            <v>WD Contracts Exp</v>
          </cell>
          <cell r="CG222">
            <v>0</v>
          </cell>
          <cell r="CH222" t="str">
            <v>WD Contracts Exp</v>
          </cell>
          <cell r="CJ222">
            <v>0</v>
          </cell>
          <cell r="CL222" t="e">
            <v>#N/A</v>
          </cell>
          <cell r="CN222" t="e">
            <v>#N/A</v>
          </cell>
          <cell r="CO222" t="str">
            <v>PFLAA4400</v>
          </cell>
          <cell r="CR222">
            <v>0</v>
          </cell>
          <cell r="CS222">
            <v>0</v>
          </cell>
        </row>
        <row r="223">
          <cell r="A223" t="str">
            <v>PFLAA4408 Total</v>
          </cell>
          <cell r="B223" t="str">
            <v>PFLAA4408</v>
          </cell>
          <cell r="C223" t="str">
            <v xml:space="preserve"> Total</v>
          </cell>
          <cell r="D223" t="str">
            <v>PFLAA4408 Total</v>
          </cell>
          <cell r="E223" t="str">
            <v>PFLAA</v>
          </cell>
          <cell r="F223">
            <v>4408</v>
          </cell>
          <cell r="G223" t="str">
            <v>PFLAA4408</v>
          </cell>
          <cell r="H223" t="str">
            <v>WASTE DISPOSAL CONTRACTS</v>
          </cell>
          <cell r="I223" t="str">
            <v>LANDFILL CONTRACT</v>
          </cell>
          <cell r="J223" t="str">
            <v>TOP-UP</v>
          </cell>
          <cell r="K223" t="str">
            <v>LANDFILL TAX</v>
          </cell>
          <cell r="N223" t="e">
            <v>#REF!</v>
          </cell>
          <cell r="O223" t="e">
            <v>#REF!</v>
          </cell>
          <cell r="R223" t="e">
            <v>#REF!</v>
          </cell>
          <cell r="S223" t="e">
            <v>#REF!</v>
          </cell>
          <cell r="V223">
            <v>0</v>
          </cell>
          <cell r="X223">
            <v>0</v>
          </cell>
          <cell r="Z223">
            <v>0</v>
          </cell>
          <cell r="AE223">
            <v>0</v>
          </cell>
          <cell r="AG223">
            <v>0</v>
          </cell>
          <cell r="AN223">
            <v>0</v>
          </cell>
          <cell r="AR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CB223">
            <v>0</v>
          </cell>
          <cell r="CC223">
            <v>0</v>
          </cell>
          <cell r="CD223">
            <v>0</v>
          </cell>
          <cell r="CE223" t="str">
            <v>WD Contracts Exp</v>
          </cell>
          <cell r="CG223">
            <v>0</v>
          </cell>
          <cell r="CH223" t="str">
            <v>WD Contracts Exp</v>
          </cell>
          <cell r="CJ223">
            <v>0</v>
          </cell>
          <cell r="CL223" t="e">
            <v>#N/A</v>
          </cell>
          <cell r="CN223" t="e">
            <v>#N/A</v>
          </cell>
          <cell r="CO223" t="str">
            <v>PFLAA6025</v>
          </cell>
          <cell r="CR223">
            <v>0</v>
          </cell>
          <cell r="CS223">
            <v>0</v>
          </cell>
        </row>
        <row r="224">
          <cell r="A224" t="str">
            <v>PFLAA6025 Total</v>
          </cell>
          <cell r="B224" t="str">
            <v>PFLAA6025</v>
          </cell>
          <cell r="C224" t="str">
            <v xml:space="preserve"> Total</v>
          </cell>
          <cell r="D224" t="str">
            <v>PFLAA6025 Total</v>
          </cell>
          <cell r="E224" t="str">
            <v>PFLAA</v>
          </cell>
          <cell r="F224">
            <v>6025</v>
          </cell>
          <cell r="G224" t="str">
            <v>PFLAA6025</v>
          </cell>
          <cell r="H224" t="str">
            <v>WASTE DISPOSAL CONTRACTS</v>
          </cell>
          <cell r="I224" t="str">
            <v>LANDFILL CONTRACT</v>
          </cell>
          <cell r="J224" t="str">
            <v>TOP-UP</v>
          </cell>
          <cell r="K224" t="str">
            <v>SPECIAL CHEQUE CHARGE          .</v>
          </cell>
          <cell r="N224" t="e">
            <v>#REF!</v>
          </cell>
          <cell r="O224" t="e">
            <v>#REF!</v>
          </cell>
          <cell r="R224" t="e">
            <v>#REF!</v>
          </cell>
          <cell r="S224" t="e">
            <v>#REF!</v>
          </cell>
          <cell r="V224">
            <v>0</v>
          </cell>
          <cell r="X224">
            <v>0</v>
          </cell>
          <cell r="Z224">
            <v>0</v>
          </cell>
          <cell r="AE224">
            <v>0</v>
          </cell>
          <cell r="AG224">
            <v>0</v>
          </cell>
          <cell r="AN224">
            <v>0</v>
          </cell>
          <cell r="AR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CB224">
            <v>0</v>
          </cell>
          <cell r="CC224">
            <v>0</v>
          </cell>
          <cell r="CD224">
            <v>0</v>
          </cell>
          <cell r="CE224" t="str">
            <v>WD Contracts Exp</v>
          </cell>
          <cell r="CG224">
            <v>0</v>
          </cell>
          <cell r="CH224" t="str">
            <v>WD Contracts Exp</v>
          </cell>
          <cell r="CJ224">
            <v>0</v>
          </cell>
          <cell r="CL224" t="e">
            <v>#N/A</v>
          </cell>
          <cell r="CN224" t="e">
            <v>#N/A</v>
          </cell>
          <cell r="CO224" t="str">
            <v>PGAAA4620</v>
          </cell>
          <cell r="CR224">
            <v>0</v>
          </cell>
          <cell r="CS224">
            <v>0</v>
          </cell>
        </row>
        <row r="225">
          <cell r="A225" t="str">
            <v>PGAAA4620 Total</v>
          </cell>
          <cell r="B225" t="str">
            <v>PGAAA4620</v>
          </cell>
          <cell r="C225" t="str">
            <v xml:space="preserve"> Total</v>
          </cell>
          <cell r="D225" t="str">
            <v>PGAAA4620 Total</v>
          </cell>
          <cell r="E225" t="str">
            <v>PGAAA</v>
          </cell>
          <cell r="F225">
            <v>4620</v>
          </cell>
          <cell r="G225" t="str">
            <v>PGAAA4620</v>
          </cell>
          <cell r="H225" t="str">
            <v>BIDSTON METHANE LIMITED</v>
          </cell>
          <cell r="I225" t="str">
            <v>GAS RIGHTS</v>
          </cell>
          <cell r="J225" t="str">
            <v>GENERAL</v>
          </cell>
          <cell r="K225" t="str">
            <v>OTHER WORK                     .</v>
          </cell>
          <cell r="N225" t="e">
            <v>#REF!</v>
          </cell>
          <cell r="O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R225" t="e">
            <v>#REF!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CB225">
            <v>0</v>
          </cell>
          <cell r="CC225">
            <v>0</v>
          </cell>
          <cell r="CD225">
            <v>0</v>
          </cell>
          <cell r="CE225" t="str">
            <v>Interest and Investment Income</v>
          </cell>
          <cell r="CG225">
            <v>0</v>
          </cell>
          <cell r="CH225" t="str">
            <v>Financing and Investment Expenditure</v>
          </cell>
          <cell r="CJ225">
            <v>0</v>
          </cell>
          <cell r="CL225" t="e">
            <v>#N/A</v>
          </cell>
          <cell r="CN225" t="e">
            <v>#N/A</v>
          </cell>
          <cell r="CO225" t="str">
            <v>PGAAA4620</v>
          </cell>
          <cell r="CR225">
            <v>-664</v>
          </cell>
          <cell r="CS225" t="e">
            <v>#REF!</v>
          </cell>
        </row>
        <row r="226">
          <cell r="A226" t="str">
            <v>PGAAA9350 Total</v>
          </cell>
          <cell r="B226" t="str">
            <v>PGAAA9350</v>
          </cell>
          <cell r="C226" t="str">
            <v xml:space="preserve"> Total</v>
          </cell>
          <cell r="D226" t="str">
            <v>PGAAA9350 Total</v>
          </cell>
          <cell r="E226" t="str">
            <v>PGAAA</v>
          </cell>
          <cell r="F226">
            <v>9350</v>
          </cell>
          <cell r="G226" t="str">
            <v>PGAAA9350</v>
          </cell>
          <cell r="H226" t="str">
            <v>BIDSTON METHANE LIMITED</v>
          </cell>
          <cell r="I226" t="str">
            <v>GAS RIGHTS</v>
          </cell>
          <cell r="J226" t="str">
            <v>GENERAL</v>
          </cell>
          <cell r="K226" t="str">
            <v>RECEIPTS FROM OTHER FUNDS      .</v>
          </cell>
          <cell r="N226" t="e">
            <v>#REF!</v>
          </cell>
          <cell r="O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R226" t="e">
            <v>#REF!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CB226">
            <v>0</v>
          </cell>
          <cell r="CC226">
            <v>0</v>
          </cell>
          <cell r="CD226">
            <v>0</v>
          </cell>
          <cell r="CE226" t="str">
            <v>Interest and Investment Income</v>
          </cell>
          <cell r="CG226">
            <v>0</v>
          </cell>
          <cell r="CH226" t="str">
            <v>Financing and Investment Income</v>
          </cell>
          <cell r="CJ226">
            <v>0</v>
          </cell>
          <cell r="CL226" t="e">
            <v>#N/A</v>
          </cell>
          <cell r="CN226" t="e">
            <v>#N/A</v>
          </cell>
          <cell r="CO226" t="str">
            <v>PGAAA9350</v>
          </cell>
          <cell r="CR226">
            <v>-9900</v>
          </cell>
          <cell r="CS226" t="e">
            <v>#REF!</v>
          </cell>
        </row>
        <row r="227">
          <cell r="A227" t="str">
            <v>PHAAA7000 Total</v>
          </cell>
          <cell r="B227" t="str">
            <v>PHAAA7000</v>
          </cell>
          <cell r="C227" t="str">
            <v xml:space="preserve"> Total</v>
          </cell>
          <cell r="D227" t="str">
            <v>PHAAA7000 Total</v>
          </cell>
          <cell r="E227" t="str">
            <v>PHAAA</v>
          </cell>
          <cell r="F227">
            <v>7000</v>
          </cell>
          <cell r="G227" t="str">
            <v>PHAAA7000</v>
          </cell>
          <cell r="H227" t="str">
            <v>WASTE RECEPTION CENTRES</v>
          </cell>
          <cell r="I227" t="str">
            <v>[WRC] GENERAL</v>
          </cell>
          <cell r="J227" t="str">
            <v>GENERAL</v>
          </cell>
          <cell r="K227" t="str">
            <v>DEFERRED CHARGES               .</v>
          </cell>
          <cell r="N227" t="e">
            <v>#REF!</v>
          </cell>
          <cell r="O227" t="e">
            <v>#REF!</v>
          </cell>
          <cell r="R227" t="e">
            <v>#REF!</v>
          </cell>
          <cell r="S227" t="e">
            <v>#REF!</v>
          </cell>
          <cell r="V227">
            <v>0</v>
          </cell>
          <cell r="X227">
            <v>0</v>
          </cell>
          <cell r="Z227">
            <v>0</v>
          </cell>
          <cell r="AA227" t="e">
            <v>#REF!</v>
          </cell>
          <cell r="AB227" t="e">
            <v>#REF!</v>
          </cell>
          <cell r="AC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>
            <v>558511</v>
          </cell>
          <cell r="AR227" t="e">
            <v>#REF!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CA227">
            <v>285968</v>
          </cell>
          <cell r="CB227">
            <v>792218</v>
          </cell>
          <cell r="CC227">
            <v>277355</v>
          </cell>
          <cell r="CD227">
            <v>275116</v>
          </cell>
          <cell r="CE227" t="str">
            <v>Other Services Exp</v>
          </cell>
          <cell r="CG227">
            <v>285968</v>
          </cell>
          <cell r="CH227" t="str">
            <v>Other Services Exp</v>
          </cell>
          <cell r="CJ227">
            <v>285968</v>
          </cell>
          <cell r="CL227" t="e">
            <v>#N/A</v>
          </cell>
          <cell r="CN227" t="e">
            <v>#N/A</v>
          </cell>
          <cell r="CO227" t="str">
            <v>PHAAA7000</v>
          </cell>
          <cell r="CR227">
            <v>741918.25</v>
          </cell>
          <cell r="CS227" t="e">
            <v>#REF!</v>
          </cell>
        </row>
        <row r="228">
          <cell r="A228" t="str">
            <v>PHAAA7005 Total</v>
          </cell>
          <cell r="B228" t="str">
            <v>PHAAA7005</v>
          </cell>
          <cell r="C228" t="str">
            <v xml:space="preserve"> Total</v>
          </cell>
          <cell r="D228" t="str">
            <v>PHAAA7005 Total</v>
          </cell>
          <cell r="E228" t="str">
            <v>PHAAA</v>
          </cell>
          <cell r="F228">
            <v>7005</v>
          </cell>
          <cell r="G228" t="str">
            <v>PHAAA7005</v>
          </cell>
          <cell r="H228" t="str">
            <v>WASTE RECEPTION CENTRES</v>
          </cell>
          <cell r="I228" t="str">
            <v>[WRC] GENERAL</v>
          </cell>
          <cell r="J228" t="str">
            <v>GENERAL</v>
          </cell>
          <cell r="K228" t="str">
            <v>IMPAIRMENT</v>
          </cell>
          <cell r="N228" t="e">
            <v>#REF!</v>
          </cell>
          <cell r="O228" t="e">
            <v>#REF!</v>
          </cell>
          <cell r="R228" t="e">
            <v>#REF!</v>
          </cell>
          <cell r="S228" t="e">
            <v>#REF!</v>
          </cell>
          <cell r="V228">
            <v>0</v>
          </cell>
          <cell r="X228">
            <v>0</v>
          </cell>
          <cell r="Z228">
            <v>0</v>
          </cell>
          <cell r="AA228" t="e">
            <v>#REF!</v>
          </cell>
          <cell r="AB228" t="e">
            <v>#REF!</v>
          </cell>
          <cell r="AC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R228" t="e">
            <v>#REF!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CA228">
            <v>200000</v>
          </cell>
          <cell r="CB228">
            <v>335957</v>
          </cell>
          <cell r="CC228">
            <v>200000</v>
          </cell>
          <cell r="CD228">
            <v>200000</v>
          </cell>
          <cell r="CE228" t="str">
            <v>Other Services Exp</v>
          </cell>
          <cell r="CG228">
            <v>200000</v>
          </cell>
          <cell r="CH228" t="str">
            <v>Other Services Exp</v>
          </cell>
          <cell r="CJ228">
            <v>200000</v>
          </cell>
          <cell r="CL228" t="e">
            <v>#N/A</v>
          </cell>
          <cell r="CN228" t="e">
            <v>#N/A</v>
          </cell>
          <cell r="CO228" t="str">
            <v>PHAAA9350</v>
          </cell>
          <cell r="CR228">
            <v>44844.95</v>
          </cell>
          <cell r="CS228" t="e">
            <v>#REF!</v>
          </cell>
        </row>
        <row r="229">
          <cell r="A229" t="str">
            <v>PHAAA9350 Total</v>
          </cell>
          <cell r="B229" t="str">
            <v>PHAAA9350</v>
          </cell>
          <cell r="C229" t="str">
            <v xml:space="preserve"> Total</v>
          </cell>
          <cell r="D229" t="str">
            <v>PHAAA9350 Total</v>
          </cell>
          <cell r="E229" t="str">
            <v>PHAAA</v>
          </cell>
          <cell r="F229">
            <v>9350</v>
          </cell>
          <cell r="G229" t="str">
            <v>PHAAA9350</v>
          </cell>
          <cell r="H229" t="str">
            <v>WASTE RECEPTION CENTRES</v>
          </cell>
          <cell r="I229" t="str">
            <v>[WRC] GENERAL</v>
          </cell>
          <cell r="J229" t="str">
            <v>GENERAL</v>
          </cell>
          <cell r="K229" t="str">
            <v>RECEIPTS FROM OTHER FUNDS      .</v>
          </cell>
          <cell r="N229" t="e">
            <v>#REF!</v>
          </cell>
          <cell r="O229" t="e">
            <v>#REF!</v>
          </cell>
          <cell r="R229" t="e">
            <v>#REF!</v>
          </cell>
          <cell r="S229" t="e">
            <v>#REF!</v>
          </cell>
          <cell r="V229">
            <v>0</v>
          </cell>
          <cell r="X229">
            <v>0</v>
          </cell>
          <cell r="Z229">
            <v>0</v>
          </cell>
          <cell r="AE229">
            <v>0</v>
          </cell>
          <cell r="AG229">
            <v>0</v>
          </cell>
          <cell r="AN229">
            <v>0</v>
          </cell>
          <cell r="AR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CB229">
            <v>0</v>
          </cell>
          <cell r="CC229">
            <v>0</v>
          </cell>
          <cell r="CD229">
            <v>0</v>
          </cell>
          <cell r="CE229" t="str">
            <v>Other Services Inc</v>
          </cell>
          <cell r="CG229">
            <v>0</v>
          </cell>
          <cell r="CH229" t="str">
            <v>Other Services Inc</v>
          </cell>
          <cell r="CJ229">
            <v>0</v>
          </cell>
          <cell r="CL229" t="e">
            <v>#N/A</v>
          </cell>
          <cell r="CN229" t="e">
            <v>#N/A</v>
          </cell>
          <cell r="CO229" t="str">
            <v>PHAAA9350</v>
          </cell>
          <cell r="CR229">
            <v>0</v>
          </cell>
          <cell r="CS229">
            <v>0</v>
          </cell>
        </row>
        <row r="230">
          <cell r="A230" t="str">
            <v>PHBAA1500 Total</v>
          </cell>
          <cell r="B230" t="str">
            <v>PHBAA1500</v>
          </cell>
          <cell r="C230" t="str">
            <v xml:space="preserve"> Total</v>
          </cell>
          <cell r="D230" t="str">
            <v>PHBAA1500 Total</v>
          </cell>
          <cell r="E230" t="str">
            <v>PHBAA</v>
          </cell>
          <cell r="F230">
            <v>1500</v>
          </cell>
          <cell r="G230" t="str">
            <v>PHBAA1500</v>
          </cell>
          <cell r="H230" t="str">
            <v>WASTE RECEPTION CENTRES</v>
          </cell>
          <cell r="I230" t="str">
            <v>WEST KIRKBY</v>
          </cell>
          <cell r="J230" t="str">
            <v>GENERAL</v>
          </cell>
          <cell r="K230" t="str">
            <v>ANNUAL RENTS                   .</v>
          </cell>
          <cell r="N230" t="e">
            <v>#REF!</v>
          </cell>
          <cell r="O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R230" t="e">
            <v>#REF!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CA230">
            <v>5000</v>
          </cell>
          <cell r="CB230">
            <v>5000</v>
          </cell>
          <cell r="CC230">
            <v>5150</v>
          </cell>
          <cell r="CD230">
            <v>5150</v>
          </cell>
          <cell r="CE230" t="str">
            <v>Other Services Exp</v>
          </cell>
          <cell r="CG230">
            <v>5000</v>
          </cell>
          <cell r="CH230" t="str">
            <v>Other Services Exp</v>
          </cell>
          <cell r="CJ230">
            <v>5000</v>
          </cell>
          <cell r="CL230" t="e">
            <v>#N/A</v>
          </cell>
          <cell r="CN230" t="e">
            <v>#N/A</v>
          </cell>
          <cell r="CO230" t="str">
            <v>PHBAA1500</v>
          </cell>
          <cell r="CR230">
            <v>3750</v>
          </cell>
          <cell r="CS230" t="e">
            <v>#REF!</v>
          </cell>
        </row>
        <row r="231">
          <cell r="A231" t="str">
            <v>PHBAA1510 Total</v>
          </cell>
          <cell r="B231" t="str">
            <v>PHBAA1510</v>
          </cell>
          <cell r="C231" t="str">
            <v xml:space="preserve"> Total</v>
          </cell>
          <cell r="D231" t="str">
            <v>PHBAA1510 Total</v>
          </cell>
          <cell r="E231" t="str">
            <v>PHBAA</v>
          </cell>
          <cell r="F231">
            <v>1510</v>
          </cell>
          <cell r="G231" t="str">
            <v>PHBAA1510</v>
          </cell>
          <cell r="H231" t="str">
            <v>WASTE RECEPTION CENTRES</v>
          </cell>
          <cell r="I231" t="str">
            <v>WEST KIRKBY</v>
          </cell>
          <cell r="J231" t="str">
            <v>GENERAL</v>
          </cell>
          <cell r="K231" t="str">
            <v>RATES                          .</v>
          </cell>
          <cell r="N231" t="e">
            <v>#REF!</v>
          </cell>
          <cell r="O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R231" t="e">
            <v>#REF!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CA231">
            <v>10115.959999999999</v>
          </cell>
          <cell r="CB231">
            <v>9634</v>
          </cell>
          <cell r="CC231">
            <v>10621.76</v>
          </cell>
          <cell r="CD231">
            <v>11152.85</v>
          </cell>
          <cell r="CE231" t="str">
            <v>Other Services Exp</v>
          </cell>
          <cell r="CG231">
            <v>10115.959999999999</v>
          </cell>
          <cell r="CH231" t="str">
            <v>Other Services Exp</v>
          </cell>
          <cell r="CJ231">
            <v>10115.959999999999</v>
          </cell>
          <cell r="CL231" t="e">
            <v>#N/A</v>
          </cell>
          <cell r="CN231" t="e">
            <v>#N/A</v>
          </cell>
          <cell r="CO231" t="str">
            <v>PHBAA1510</v>
          </cell>
          <cell r="CR231">
            <v>9211.5</v>
          </cell>
          <cell r="CS231" t="e">
            <v>#REF!</v>
          </cell>
        </row>
        <row r="232">
          <cell r="A232" t="str">
            <v>PHBAA3459 Total</v>
          </cell>
          <cell r="B232" t="str">
            <v>PHBAA3459</v>
          </cell>
          <cell r="C232" t="str">
            <v xml:space="preserve"> Total</v>
          </cell>
          <cell r="D232" t="str">
            <v>PHBAA3459 Total</v>
          </cell>
          <cell r="E232" t="str">
            <v>PHBAA</v>
          </cell>
          <cell r="F232">
            <v>3459</v>
          </cell>
          <cell r="G232" t="str">
            <v>PHBAA3459</v>
          </cell>
          <cell r="H232" t="str">
            <v>WASTE RECEPTION CENTRES</v>
          </cell>
          <cell r="I232" t="str">
            <v>WEST KIRKBY</v>
          </cell>
          <cell r="J232" t="str">
            <v>GENERAL</v>
          </cell>
          <cell r="K232" t="str">
            <v>LAND REGISTRY FEES             .</v>
          </cell>
          <cell r="N232" t="e">
            <v>#REF!</v>
          </cell>
          <cell r="O232" t="e">
            <v>#REF!</v>
          </cell>
          <cell r="R232" t="e">
            <v>#REF!</v>
          </cell>
          <cell r="S232" t="e">
            <v>#REF!</v>
          </cell>
          <cell r="V232">
            <v>0</v>
          </cell>
          <cell r="X232">
            <v>0</v>
          </cell>
          <cell r="Z232">
            <v>0</v>
          </cell>
          <cell r="AE232">
            <v>0</v>
          </cell>
          <cell r="AG232">
            <v>0</v>
          </cell>
          <cell r="AN232">
            <v>0</v>
          </cell>
          <cell r="AR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CB232">
            <v>0</v>
          </cell>
          <cell r="CC232">
            <v>0</v>
          </cell>
          <cell r="CD232">
            <v>0</v>
          </cell>
          <cell r="CE232" t="str">
            <v>Other Services Exp</v>
          </cell>
          <cell r="CG232">
            <v>0</v>
          </cell>
          <cell r="CH232" t="str">
            <v>Other Services Exp</v>
          </cell>
          <cell r="CJ232">
            <v>0</v>
          </cell>
          <cell r="CL232" t="e">
            <v>#N/A</v>
          </cell>
          <cell r="CN232" t="e">
            <v>#N/A</v>
          </cell>
          <cell r="CO232" t="str">
            <v>PHBAA3459</v>
          </cell>
          <cell r="CR232">
            <v>0</v>
          </cell>
          <cell r="CS232">
            <v>0</v>
          </cell>
        </row>
        <row r="233">
          <cell r="A233" t="str">
            <v>PHDAA1500 Total</v>
          </cell>
          <cell r="B233" t="str">
            <v>PHDAA1500</v>
          </cell>
          <cell r="C233" t="str">
            <v xml:space="preserve"> Total</v>
          </cell>
          <cell r="D233" t="str">
            <v>PHDAA1500 Total</v>
          </cell>
          <cell r="E233" t="str">
            <v>PHDAA</v>
          </cell>
          <cell r="F233">
            <v>1500</v>
          </cell>
          <cell r="G233" t="str">
            <v>PHDAA1500</v>
          </cell>
          <cell r="H233" t="str">
            <v>WASTE RECEPTION CENTRES</v>
          </cell>
          <cell r="I233" t="str">
            <v>SOUTHERNS LANE</v>
          </cell>
          <cell r="J233" t="str">
            <v>GENERAL</v>
          </cell>
          <cell r="K233" t="str">
            <v>ANNUAL RENTS                   .</v>
          </cell>
          <cell r="N233" t="e">
            <v>#REF!</v>
          </cell>
          <cell r="O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R233" t="e">
            <v>#REF!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CA233">
            <v>0</v>
          </cell>
          <cell r="CB233">
            <v>4584</v>
          </cell>
          <cell r="CC233">
            <v>0</v>
          </cell>
          <cell r="CD233">
            <v>0</v>
          </cell>
          <cell r="CE233" t="str">
            <v>Other Services Exp</v>
          </cell>
          <cell r="CG233">
            <v>0</v>
          </cell>
          <cell r="CH233" t="str">
            <v>Other Services Exp</v>
          </cell>
          <cell r="CJ233">
            <v>0</v>
          </cell>
          <cell r="CL233" t="e">
            <v>#N/A</v>
          </cell>
          <cell r="CN233" t="e">
            <v>#N/A</v>
          </cell>
          <cell r="CO233" t="str">
            <v>PHDAA1500</v>
          </cell>
          <cell r="CR233">
            <v>4584</v>
          </cell>
          <cell r="CS233" t="e">
            <v>#REF!</v>
          </cell>
        </row>
        <row r="234">
          <cell r="A234" t="str">
            <v>PHDAA1510 Total</v>
          </cell>
          <cell r="B234" t="str">
            <v>PHDAA1510</v>
          </cell>
          <cell r="C234" t="str">
            <v xml:space="preserve"> Total</v>
          </cell>
          <cell r="D234" t="str">
            <v>PHDAA1510 Total</v>
          </cell>
          <cell r="E234" t="str">
            <v>PHDAA</v>
          </cell>
          <cell r="F234">
            <v>1510</v>
          </cell>
          <cell r="G234" t="str">
            <v>PHDAA1510</v>
          </cell>
          <cell r="H234" t="str">
            <v>WASTE RECEPTION CENTRES</v>
          </cell>
          <cell r="I234" t="str">
            <v>SOUTHERNS LANE</v>
          </cell>
          <cell r="J234" t="str">
            <v>GENERAL</v>
          </cell>
          <cell r="K234" t="str">
            <v>RATES                          .</v>
          </cell>
          <cell r="N234" t="e">
            <v>#REF!</v>
          </cell>
          <cell r="O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R234" t="e">
            <v>#REF!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CA234">
            <v>3228.02</v>
          </cell>
          <cell r="CB234">
            <v>3074</v>
          </cell>
          <cell r="CC234">
            <v>1695</v>
          </cell>
          <cell r="CD234">
            <v>0</v>
          </cell>
          <cell r="CE234" t="str">
            <v>Other Services Exp</v>
          </cell>
          <cell r="CG234">
            <v>3228.02</v>
          </cell>
          <cell r="CH234" t="str">
            <v>Other Services Exp</v>
          </cell>
          <cell r="CJ234">
            <v>3228.02</v>
          </cell>
          <cell r="CL234" t="e">
            <v>#N/A</v>
          </cell>
          <cell r="CN234" t="e">
            <v>#N/A</v>
          </cell>
          <cell r="CO234" t="str">
            <v>PHDAA1510</v>
          </cell>
          <cell r="CR234">
            <v>2939.4</v>
          </cell>
          <cell r="CS234" t="e">
            <v>#REF!</v>
          </cell>
        </row>
        <row r="235">
          <cell r="A235" t="str">
            <v>PHDAA3400 Total</v>
          </cell>
          <cell r="B235" t="str">
            <v>PHDAA3400</v>
          </cell>
          <cell r="C235" t="str">
            <v xml:space="preserve"> Total</v>
          </cell>
          <cell r="D235" t="str">
            <v>PHDAA3400 Total</v>
          </cell>
          <cell r="E235" t="str">
            <v>PHDAA</v>
          </cell>
          <cell r="F235">
            <v>3400</v>
          </cell>
          <cell r="G235" t="str">
            <v>PHDAA3400</v>
          </cell>
          <cell r="H235" t="str">
            <v>WASTE RECEPTION CENTRES</v>
          </cell>
          <cell r="I235" t="str">
            <v>SOUTHERNS LANE</v>
          </cell>
          <cell r="J235" t="str">
            <v>GENERAL</v>
          </cell>
          <cell r="K235" t="str">
            <v>LEGAL EXPENSES                 .</v>
          </cell>
          <cell r="N235" t="e">
            <v>#REF!</v>
          </cell>
          <cell r="O235" t="e">
            <v>#REF!</v>
          </cell>
          <cell r="R235" t="e">
            <v>#REF!</v>
          </cell>
          <cell r="S235" t="e">
            <v>#REF!</v>
          </cell>
          <cell r="V235">
            <v>0</v>
          </cell>
          <cell r="X235">
            <v>0</v>
          </cell>
          <cell r="Z235">
            <v>0</v>
          </cell>
          <cell r="AE235">
            <v>0</v>
          </cell>
          <cell r="AG235">
            <v>0</v>
          </cell>
          <cell r="AN235">
            <v>0</v>
          </cell>
          <cell r="AR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CB235">
            <v>0</v>
          </cell>
          <cell r="CC235">
            <v>0</v>
          </cell>
          <cell r="CD235">
            <v>0</v>
          </cell>
          <cell r="CE235" t="str">
            <v>Other Services Exp</v>
          </cell>
          <cell r="CG235">
            <v>0</v>
          </cell>
          <cell r="CH235" t="str">
            <v>Other Services Exp</v>
          </cell>
          <cell r="CJ235">
            <v>0</v>
          </cell>
          <cell r="CL235" t="e">
            <v>#N/A</v>
          </cell>
          <cell r="CN235" t="e">
            <v>#N/A</v>
          </cell>
          <cell r="CO235" t="str">
            <v>PHDAA3400</v>
          </cell>
          <cell r="CR235">
            <v>0</v>
          </cell>
          <cell r="CS235">
            <v>0</v>
          </cell>
        </row>
        <row r="236">
          <cell r="A236" t="str">
            <v>PHEAA1500 Total</v>
          </cell>
          <cell r="B236" t="str">
            <v>PHEAA1500</v>
          </cell>
          <cell r="C236" t="str">
            <v xml:space="preserve"> Total</v>
          </cell>
          <cell r="D236" t="str">
            <v>PHEAA1500 Total</v>
          </cell>
          <cell r="E236" t="str">
            <v>PHEAA</v>
          </cell>
          <cell r="F236">
            <v>1500</v>
          </cell>
          <cell r="G236" t="str">
            <v>PHEAA1500</v>
          </cell>
          <cell r="H236" t="str">
            <v>WASTE RECEPTION CENTRES</v>
          </cell>
          <cell r="I236" t="str">
            <v>TASKER TERRACE</v>
          </cell>
          <cell r="J236" t="str">
            <v>GENERAL</v>
          </cell>
          <cell r="K236" t="str">
            <v>ANNUAL RENTS                   .</v>
          </cell>
          <cell r="N236" t="e">
            <v>#REF!</v>
          </cell>
          <cell r="O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R236" t="e">
            <v>#REF!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CA236">
            <v>9300</v>
          </cell>
          <cell r="CB236">
            <v>9300</v>
          </cell>
          <cell r="CC236">
            <v>9579</v>
          </cell>
          <cell r="CD236">
            <v>9866</v>
          </cell>
          <cell r="CE236" t="str">
            <v>Other Services Exp</v>
          </cell>
          <cell r="CG236">
            <v>9300</v>
          </cell>
          <cell r="CH236" t="str">
            <v>Other Services Exp</v>
          </cell>
          <cell r="CJ236">
            <v>9300</v>
          </cell>
          <cell r="CL236" t="e">
            <v>#N/A</v>
          </cell>
          <cell r="CN236" t="e">
            <v>#N/A</v>
          </cell>
          <cell r="CO236" t="str">
            <v>PHEAA1500</v>
          </cell>
          <cell r="CR236">
            <v>9300</v>
          </cell>
          <cell r="CS236" t="e">
            <v>#REF!</v>
          </cell>
        </row>
        <row r="237">
          <cell r="A237" t="str">
            <v>PHEAA1510 Total</v>
          </cell>
          <cell r="B237" t="str">
            <v>PHEAA1510</v>
          </cell>
          <cell r="C237" t="str">
            <v xml:space="preserve"> Total</v>
          </cell>
          <cell r="D237" t="str">
            <v>PHEAA1510 Total</v>
          </cell>
          <cell r="E237" t="str">
            <v>PHEAA</v>
          </cell>
          <cell r="F237">
            <v>1510</v>
          </cell>
          <cell r="G237" t="str">
            <v>PHEAA1510</v>
          </cell>
          <cell r="H237" t="str">
            <v>WASTE RECEPTION CENTRES</v>
          </cell>
          <cell r="I237" t="str">
            <v>TASKER TERRACE</v>
          </cell>
          <cell r="J237" t="str">
            <v>GENERAL</v>
          </cell>
          <cell r="K237" t="str">
            <v>RATES                          .</v>
          </cell>
          <cell r="N237" t="e">
            <v>#REF!</v>
          </cell>
          <cell r="O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R237" t="e">
            <v>#REF!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CA237">
            <v>7161</v>
          </cell>
          <cell r="CB237">
            <v>6819.75</v>
          </cell>
          <cell r="CC237">
            <v>7518.77</v>
          </cell>
          <cell r="CD237">
            <v>7894.71</v>
          </cell>
          <cell r="CE237" t="str">
            <v>Other Services Exp</v>
          </cell>
          <cell r="CG237">
            <v>7161</v>
          </cell>
          <cell r="CH237" t="str">
            <v>Other Services Exp</v>
          </cell>
          <cell r="CJ237">
            <v>7161</v>
          </cell>
          <cell r="CL237" t="e">
            <v>#N/A</v>
          </cell>
          <cell r="CN237" t="e">
            <v>#N/A</v>
          </cell>
          <cell r="CO237" t="str">
            <v>PHEAA1510</v>
          </cell>
          <cell r="CR237">
            <v>6459.49</v>
          </cell>
          <cell r="CS237" t="e">
            <v>#REF!</v>
          </cell>
        </row>
        <row r="238">
          <cell r="A238" t="str">
            <v>PHEAA3400 Total</v>
          </cell>
          <cell r="B238" t="str">
            <v>PHEAA3400</v>
          </cell>
          <cell r="C238" t="str">
            <v xml:space="preserve"> Total</v>
          </cell>
          <cell r="D238" t="str">
            <v>PHEAA3400 Total</v>
          </cell>
          <cell r="E238" t="str">
            <v>PHEAA</v>
          </cell>
          <cell r="F238">
            <v>3400</v>
          </cell>
          <cell r="G238" t="str">
            <v>PHEAA3400</v>
          </cell>
          <cell r="H238" t="str">
            <v>WASTE RECEPTION CENTRES</v>
          </cell>
          <cell r="I238" t="str">
            <v>TASKER TERRACE</v>
          </cell>
          <cell r="J238" t="str">
            <v>GENERAL</v>
          </cell>
          <cell r="K238" t="str">
            <v>LEGAL EXPENSES                 .</v>
          </cell>
          <cell r="N238" t="e">
            <v>#REF!</v>
          </cell>
          <cell r="O238" t="e">
            <v>#REF!</v>
          </cell>
          <cell r="R238" t="e">
            <v>#REF!</v>
          </cell>
          <cell r="S238" t="e">
            <v>#REF!</v>
          </cell>
          <cell r="V238">
            <v>0</v>
          </cell>
          <cell r="X238">
            <v>0</v>
          </cell>
          <cell r="Z238">
            <v>0</v>
          </cell>
          <cell r="AE238">
            <v>0</v>
          </cell>
          <cell r="AG238">
            <v>0</v>
          </cell>
          <cell r="AN238">
            <v>0</v>
          </cell>
          <cell r="AR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CB238">
            <v>0</v>
          </cell>
          <cell r="CC238">
            <v>0</v>
          </cell>
          <cell r="CD238">
            <v>0</v>
          </cell>
          <cell r="CE238" t="str">
            <v>Other Services Exp</v>
          </cell>
          <cell r="CG238">
            <v>0</v>
          </cell>
          <cell r="CH238" t="str">
            <v>Other Services Exp</v>
          </cell>
          <cell r="CJ238">
            <v>0</v>
          </cell>
          <cell r="CL238" t="e">
            <v>#N/A</v>
          </cell>
          <cell r="CN238" t="e">
            <v>#N/A</v>
          </cell>
          <cell r="CO238" t="str">
            <v>PHEAA3400</v>
          </cell>
          <cell r="CR238">
            <v>0</v>
          </cell>
          <cell r="CS238">
            <v>0</v>
          </cell>
        </row>
        <row r="239">
          <cell r="A239" t="str">
            <v>PHFAA1500 Total</v>
          </cell>
          <cell r="B239" t="str">
            <v>PHFAA1500</v>
          </cell>
          <cell r="C239" t="str">
            <v xml:space="preserve"> Total</v>
          </cell>
          <cell r="D239" t="str">
            <v>PHFAA1500 Total</v>
          </cell>
          <cell r="E239" t="str">
            <v>PHFAA</v>
          </cell>
          <cell r="F239">
            <v>1500</v>
          </cell>
          <cell r="G239" t="str">
            <v>PHFAA1500</v>
          </cell>
          <cell r="H239" t="str">
            <v>WASTE RECEPTION CENTRES</v>
          </cell>
          <cell r="I239" t="str">
            <v>KIRKBY</v>
          </cell>
          <cell r="J239" t="str">
            <v>GENERAL</v>
          </cell>
          <cell r="K239" t="str">
            <v>ANNUAL RENTS                   .</v>
          </cell>
          <cell r="N239" t="e">
            <v>#REF!</v>
          </cell>
          <cell r="O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R239" t="e">
            <v>#REF!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CA239">
            <v>4584</v>
          </cell>
          <cell r="CB239">
            <v>5000</v>
          </cell>
          <cell r="CC239">
            <v>2292</v>
          </cell>
          <cell r="CD239">
            <v>0</v>
          </cell>
          <cell r="CE239" t="str">
            <v>Other Services Exp</v>
          </cell>
          <cell r="CG239">
            <v>4584</v>
          </cell>
          <cell r="CH239" t="str">
            <v>Other Services Exp</v>
          </cell>
          <cell r="CJ239">
            <v>4584</v>
          </cell>
          <cell r="CL239" t="e">
            <v>#N/A</v>
          </cell>
          <cell r="CN239" t="e">
            <v>#N/A</v>
          </cell>
          <cell r="CO239" t="str">
            <v>PHFAA1500</v>
          </cell>
          <cell r="CR239">
            <v>5000</v>
          </cell>
          <cell r="CS239" t="e">
            <v>#REF!</v>
          </cell>
        </row>
        <row r="240">
          <cell r="A240" t="str">
            <v>PHFAA1510 Total</v>
          </cell>
          <cell r="B240" t="str">
            <v>PHFAA1510</v>
          </cell>
          <cell r="C240" t="str">
            <v xml:space="preserve"> Total</v>
          </cell>
          <cell r="D240" t="str">
            <v>PHFAA1510 Total</v>
          </cell>
          <cell r="E240" t="str">
            <v>PHFAA</v>
          </cell>
          <cell r="F240">
            <v>1510</v>
          </cell>
          <cell r="G240" t="str">
            <v>PHFAA1510</v>
          </cell>
          <cell r="H240" t="str">
            <v>WASTE RECEPTION CENTRES</v>
          </cell>
          <cell r="I240" t="str">
            <v>KIRKBY</v>
          </cell>
          <cell r="J240" t="str">
            <v>GENERAL</v>
          </cell>
          <cell r="K240" t="str">
            <v>RATES                          .</v>
          </cell>
          <cell r="N240" t="e">
            <v>#REF!</v>
          </cell>
          <cell r="O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R240" t="e">
            <v>#REF!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CA240">
            <v>0</v>
          </cell>
          <cell r="CB240">
            <v>3464</v>
          </cell>
          <cell r="CC240">
            <v>0</v>
          </cell>
          <cell r="CD240">
            <v>0</v>
          </cell>
          <cell r="CE240" t="str">
            <v>Other Services Exp</v>
          </cell>
          <cell r="CG240">
            <v>0</v>
          </cell>
          <cell r="CH240" t="str">
            <v>Other Services Exp</v>
          </cell>
          <cell r="CJ240">
            <v>0</v>
          </cell>
          <cell r="CL240" t="e">
            <v>#N/A</v>
          </cell>
          <cell r="CN240" t="e">
            <v>#N/A</v>
          </cell>
          <cell r="CO240" t="str">
            <v>PHFAA1510</v>
          </cell>
          <cell r="CR240">
            <v>3318.38</v>
          </cell>
          <cell r="CS240" t="e">
            <v>#REF!</v>
          </cell>
        </row>
        <row r="241">
          <cell r="A241" t="str">
            <v>PHFAA3910 Total</v>
          </cell>
          <cell r="B241" t="str">
            <v>PHFAA3910</v>
          </cell>
          <cell r="C241" t="str">
            <v xml:space="preserve"> Total</v>
          </cell>
          <cell r="D241" t="str">
            <v>PHFAA3910 Total</v>
          </cell>
          <cell r="E241" t="str">
            <v>PHFAA</v>
          </cell>
          <cell r="F241">
            <v>3910</v>
          </cell>
          <cell r="G241" t="str">
            <v>PHFAA3910</v>
          </cell>
          <cell r="H241" t="str">
            <v>WASTE RECEPTION CENTRES</v>
          </cell>
          <cell r="I241" t="str">
            <v>KIRKBY</v>
          </cell>
          <cell r="J241" t="str">
            <v>GENERAL</v>
          </cell>
          <cell r="K241" t="str">
            <v>PROMOTIONAL ADVERTS            .</v>
          </cell>
          <cell r="N241" t="e">
            <v>#REF!</v>
          </cell>
          <cell r="O241" t="e">
            <v>#REF!</v>
          </cell>
          <cell r="R241" t="e">
            <v>#REF!</v>
          </cell>
          <cell r="S241" t="e">
            <v>#REF!</v>
          </cell>
          <cell r="V241">
            <v>0</v>
          </cell>
          <cell r="X241">
            <v>0</v>
          </cell>
          <cell r="Z241">
            <v>0</v>
          </cell>
          <cell r="AE241">
            <v>0</v>
          </cell>
          <cell r="AG241">
            <v>0</v>
          </cell>
          <cell r="AN241">
            <v>0</v>
          </cell>
          <cell r="AR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CB241">
            <v>0</v>
          </cell>
          <cell r="CC241">
            <v>0</v>
          </cell>
          <cell r="CD241">
            <v>0</v>
          </cell>
          <cell r="CE241" t="str">
            <v>Other Services Exp</v>
          </cell>
          <cell r="CG241">
            <v>0</v>
          </cell>
          <cell r="CH241" t="str">
            <v>Other Services Exp</v>
          </cell>
          <cell r="CJ241">
            <v>0</v>
          </cell>
          <cell r="CL241" t="e">
            <v>#N/A</v>
          </cell>
          <cell r="CN241" t="e">
            <v>#N/A</v>
          </cell>
          <cell r="CO241" t="str">
            <v>PHFAA3910</v>
          </cell>
          <cell r="CR241">
            <v>0</v>
          </cell>
          <cell r="CS241">
            <v>0</v>
          </cell>
        </row>
        <row r="242">
          <cell r="A242" t="str">
            <v>PHGAA1510 Total</v>
          </cell>
          <cell r="B242" t="str">
            <v>PHGAA1510</v>
          </cell>
          <cell r="C242" t="str">
            <v xml:space="preserve"> Total</v>
          </cell>
          <cell r="D242" t="str">
            <v>PHGAA1510 Total</v>
          </cell>
          <cell r="E242" t="str">
            <v>PHGAA</v>
          </cell>
          <cell r="F242">
            <v>1510</v>
          </cell>
          <cell r="G242" t="str">
            <v>PHGAA1510</v>
          </cell>
          <cell r="H242" t="e">
            <v>#N/A</v>
          </cell>
          <cell r="I242" t="e">
            <v>#N/A</v>
          </cell>
          <cell r="J242" t="e">
            <v>#N/A</v>
          </cell>
          <cell r="K242" t="str">
            <v>RATES                          .</v>
          </cell>
          <cell r="N242" t="e">
            <v>#REF!</v>
          </cell>
          <cell r="O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R242" t="e">
            <v>#REF!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CA242">
            <v>7729.05</v>
          </cell>
          <cell r="CB242">
            <v>7361</v>
          </cell>
          <cell r="CC242">
            <v>8116</v>
          </cell>
          <cell r="CD242">
            <v>8521</v>
          </cell>
          <cell r="CE242" t="str">
            <v>Other Services Exp</v>
          </cell>
          <cell r="CG242">
            <v>7729.05</v>
          </cell>
          <cell r="CH242" t="str">
            <v>Other Services Exp</v>
          </cell>
          <cell r="CJ242">
            <v>7729.05</v>
          </cell>
          <cell r="CL242" t="e">
            <v>#N/A</v>
          </cell>
          <cell r="CN242" t="e">
            <v>#N/A</v>
          </cell>
          <cell r="CO242" t="str">
            <v>PHGAA1510</v>
          </cell>
          <cell r="CR242">
            <v>7038</v>
          </cell>
          <cell r="CS242" t="e">
            <v>#REF!</v>
          </cell>
        </row>
        <row r="243">
          <cell r="A243" t="str">
            <v>PHHAA1510 Total</v>
          </cell>
          <cell r="B243" t="str">
            <v>PHHAA1510</v>
          </cell>
          <cell r="C243" t="str">
            <v xml:space="preserve"> Total</v>
          </cell>
          <cell r="D243" t="str">
            <v>PHHAA1510 Total</v>
          </cell>
          <cell r="E243" t="str">
            <v>PHHAA</v>
          </cell>
          <cell r="F243">
            <v>1510</v>
          </cell>
          <cell r="G243" t="str">
            <v>PHHAA1510</v>
          </cell>
          <cell r="H243" t="str">
            <v>WASTE RECEPTION CENTRES</v>
          </cell>
          <cell r="I243" t="str">
            <v>HWRC CLATTERBRIDGE</v>
          </cell>
          <cell r="J243" t="str">
            <v>GENERAL</v>
          </cell>
          <cell r="K243" t="str">
            <v>RATES                          .</v>
          </cell>
          <cell r="N243" t="e">
            <v>#REF!</v>
          </cell>
          <cell r="O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R243" t="e">
            <v>#REF!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CA243">
            <v>10911.6</v>
          </cell>
          <cell r="CB243">
            <v>10392</v>
          </cell>
          <cell r="CC243">
            <v>11457</v>
          </cell>
          <cell r="CD243">
            <v>12030</v>
          </cell>
          <cell r="CE243" t="str">
            <v>Other Services Exp</v>
          </cell>
          <cell r="CG243">
            <v>10911.6</v>
          </cell>
          <cell r="CH243" t="str">
            <v>Other Services Exp</v>
          </cell>
          <cell r="CJ243">
            <v>10911.6</v>
          </cell>
          <cell r="CL243" t="e">
            <v>#N/A</v>
          </cell>
          <cell r="CN243" t="e">
            <v>#N/A</v>
          </cell>
          <cell r="CO243" t="str">
            <v>PHHAA1510</v>
          </cell>
          <cell r="CR243">
            <v>9936</v>
          </cell>
          <cell r="CS243" t="e">
            <v>#REF!</v>
          </cell>
        </row>
        <row r="244">
          <cell r="A244" t="str">
            <v>PHIAA1510 Total</v>
          </cell>
          <cell r="B244" t="str">
            <v>PHIAA1510</v>
          </cell>
          <cell r="C244" t="str">
            <v xml:space="preserve"> Total</v>
          </cell>
          <cell r="D244" t="str">
            <v>PHIAA1510 Total</v>
          </cell>
          <cell r="E244" t="str">
            <v>PHIAA</v>
          </cell>
          <cell r="F244">
            <v>1510</v>
          </cell>
          <cell r="G244" t="str">
            <v>PHIAA1510</v>
          </cell>
          <cell r="H244" t="str">
            <v>WASTE RECEPTION CENTRES</v>
          </cell>
          <cell r="I244" t="str">
            <v>OTTERSPOOL</v>
          </cell>
          <cell r="J244" t="str">
            <v>GENERAL</v>
          </cell>
          <cell r="K244" t="str">
            <v>RATES                          .</v>
          </cell>
          <cell r="N244" t="e">
            <v>#REF!</v>
          </cell>
          <cell r="O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R244" t="e">
            <v>#REF!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CA244">
            <v>10911.6</v>
          </cell>
          <cell r="CB244">
            <v>10392</v>
          </cell>
          <cell r="CC244">
            <v>11457</v>
          </cell>
          <cell r="CD244">
            <v>12030</v>
          </cell>
          <cell r="CE244" t="str">
            <v>Other Services Exp</v>
          </cell>
          <cell r="CG244">
            <v>10911.6</v>
          </cell>
          <cell r="CH244" t="str">
            <v>Other Services Exp</v>
          </cell>
          <cell r="CJ244">
            <v>10911.6</v>
          </cell>
          <cell r="CL244" t="e">
            <v>#N/A</v>
          </cell>
          <cell r="CN244" t="e">
            <v>#N/A</v>
          </cell>
          <cell r="CO244" t="str">
            <v>PHJAA1510</v>
          </cell>
          <cell r="CR244">
            <v>10235.01</v>
          </cell>
          <cell r="CS244" t="e">
            <v>#REF!</v>
          </cell>
        </row>
        <row r="245">
          <cell r="A245" t="str">
            <v>PHJAA1510 Total</v>
          </cell>
          <cell r="B245" t="str">
            <v>PHJAA1510</v>
          </cell>
          <cell r="C245" t="str">
            <v xml:space="preserve"> Total</v>
          </cell>
          <cell r="D245" t="str">
            <v>PHJAA1510 Total</v>
          </cell>
          <cell r="E245" t="str">
            <v>PHJAA</v>
          </cell>
          <cell r="F245">
            <v>1510</v>
          </cell>
          <cell r="G245" t="str">
            <v>PHJAA1510</v>
          </cell>
          <cell r="H245" t="str">
            <v>WASTE RECEPTION CENTRES</v>
          </cell>
          <cell r="I245" t="str">
            <v>FORMBY</v>
          </cell>
          <cell r="J245" t="str">
            <v>GENERAL</v>
          </cell>
          <cell r="K245" t="str">
            <v>RATES                          .</v>
          </cell>
          <cell r="N245" t="e">
            <v>#REF!</v>
          </cell>
          <cell r="O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R245" t="e">
            <v>#REF!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CA245">
            <v>9547.65</v>
          </cell>
          <cell r="CB245">
            <v>9093</v>
          </cell>
          <cell r="CC245">
            <v>10025</v>
          </cell>
          <cell r="CD245">
            <v>10526</v>
          </cell>
          <cell r="CE245" t="str">
            <v>Other Services Exp</v>
          </cell>
          <cell r="CG245">
            <v>9547.65</v>
          </cell>
          <cell r="CH245" t="str">
            <v>Other Services Exp</v>
          </cell>
          <cell r="CJ245">
            <v>9547.65</v>
          </cell>
          <cell r="CL245" t="e">
            <v>#N/A</v>
          </cell>
          <cell r="CN245" t="e">
            <v>#N/A</v>
          </cell>
          <cell r="CO245" t="str">
            <v>PHJAA1510</v>
          </cell>
          <cell r="CR245">
            <v>8856.66</v>
          </cell>
          <cell r="CS245" t="e">
            <v>#REF!</v>
          </cell>
        </row>
        <row r="246">
          <cell r="A246" t="str">
            <v>PHKAA1510 Total</v>
          </cell>
          <cell r="B246" t="str">
            <v>PHKAA1510</v>
          </cell>
          <cell r="C246" t="str">
            <v xml:space="preserve"> Total</v>
          </cell>
          <cell r="D246" t="str">
            <v>PHKAA1510 Total</v>
          </cell>
          <cell r="E246" t="str">
            <v>PHKAA</v>
          </cell>
          <cell r="F246">
            <v>1510</v>
          </cell>
          <cell r="G246" t="str">
            <v>PHKAA1510</v>
          </cell>
          <cell r="H246" t="str">
            <v>WASTE RECEPTION CENTRES</v>
          </cell>
          <cell r="I246" t="str">
            <v>SEFTON MEADOWS</v>
          </cell>
          <cell r="J246" t="str">
            <v>GENERAL</v>
          </cell>
          <cell r="K246" t="str">
            <v>RATES                          .</v>
          </cell>
          <cell r="N246" t="e">
            <v>#REF!</v>
          </cell>
          <cell r="O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R246" t="e">
            <v>#REF!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CA246">
            <v>23869.13</v>
          </cell>
          <cell r="CB246">
            <v>22951</v>
          </cell>
          <cell r="CC246">
            <v>25062</v>
          </cell>
          <cell r="CD246">
            <v>26316</v>
          </cell>
          <cell r="CE246" t="str">
            <v>Other Services Exp</v>
          </cell>
          <cell r="CG246">
            <v>23869.13</v>
          </cell>
          <cell r="CH246" t="str">
            <v>Other Services Exp</v>
          </cell>
          <cell r="CJ246">
            <v>23869.13</v>
          </cell>
          <cell r="CL246" t="e">
            <v>#N/A</v>
          </cell>
          <cell r="CN246" t="e">
            <v>#N/A</v>
          </cell>
          <cell r="CO246" t="str">
            <v>PHKAA1510</v>
          </cell>
          <cell r="CR246">
            <v>21858.86</v>
          </cell>
          <cell r="CS246" t="e">
            <v>#REF!</v>
          </cell>
        </row>
        <row r="247">
          <cell r="A247" t="str">
            <v>PHLAA1510 Total</v>
          </cell>
          <cell r="B247" t="str">
            <v>PHLAA1510</v>
          </cell>
          <cell r="C247" t="str">
            <v xml:space="preserve"> Total</v>
          </cell>
          <cell r="D247" t="str">
            <v>PHLAA1510 Total</v>
          </cell>
          <cell r="E247" t="str">
            <v>PHLAA</v>
          </cell>
          <cell r="F247">
            <v>1510</v>
          </cell>
          <cell r="G247" t="str">
            <v>PHLAA1510</v>
          </cell>
          <cell r="H247" t="str">
            <v>WASTE RECEPTION CENTRES</v>
          </cell>
          <cell r="I247" t="str">
            <v>SOUTH SEFTON</v>
          </cell>
          <cell r="J247" t="str">
            <v>GENERAL</v>
          </cell>
          <cell r="K247" t="str">
            <v>RATES                          .</v>
          </cell>
          <cell r="N247" t="e">
            <v>#REF!</v>
          </cell>
          <cell r="O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R247" t="e">
            <v>#REF!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CA247">
            <v>34098.75</v>
          </cell>
          <cell r="CB247">
            <v>30243</v>
          </cell>
          <cell r="CC247">
            <v>35803</v>
          </cell>
          <cell r="CD247">
            <v>37594</v>
          </cell>
          <cell r="CE247" t="str">
            <v>Other Services Exp</v>
          </cell>
          <cell r="CG247">
            <v>34098.75</v>
          </cell>
          <cell r="CH247" t="str">
            <v>Other Services Exp</v>
          </cell>
          <cell r="CJ247">
            <v>34098.75</v>
          </cell>
          <cell r="CL247" t="e">
            <v>#N/A</v>
          </cell>
          <cell r="CN247" t="e">
            <v>#N/A</v>
          </cell>
          <cell r="CO247" t="str">
            <v>PHLAA1510</v>
          </cell>
          <cell r="CR247">
            <v>28803.11</v>
          </cell>
          <cell r="CS247" t="e">
            <v>#REF!</v>
          </cell>
        </row>
        <row r="248">
          <cell r="A248" t="str">
            <v>PHMAA1500 Total</v>
          </cell>
          <cell r="B248" t="str">
            <v>PHMAA1500</v>
          </cell>
          <cell r="C248" t="str">
            <v xml:space="preserve"> Total</v>
          </cell>
          <cell r="D248" t="str">
            <v>PHMAA1500 Total</v>
          </cell>
          <cell r="E248" t="str">
            <v>PHMAA</v>
          </cell>
          <cell r="F248">
            <v>1500</v>
          </cell>
          <cell r="G248" t="str">
            <v>PHMAA1500</v>
          </cell>
          <cell r="H248" t="e">
            <v>#N/A</v>
          </cell>
          <cell r="I248" t="e">
            <v>#N/A</v>
          </cell>
          <cell r="J248" t="e">
            <v>#N/A</v>
          </cell>
          <cell r="K248" t="str">
            <v>ANNUAL RENTS                   .</v>
          </cell>
          <cell r="N248" t="e">
            <v>#REF!</v>
          </cell>
          <cell r="O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R248" t="e">
            <v>#REF!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CA248">
            <v>13000</v>
          </cell>
          <cell r="CB248">
            <v>13000</v>
          </cell>
          <cell r="CC248">
            <v>13000</v>
          </cell>
          <cell r="CD248">
            <v>13000</v>
          </cell>
          <cell r="CE248" t="str">
            <v>Other Services Exp</v>
          </cell>
          <cell r="CG248">
            <v>13000</v>
          </cell>
          <cell r="CH248" t="str">
            <v>Other Services Exp</v>
          </cell>
          <cell r="CJ248">
            <v>13000</v>
          </cell>
          <cell r="CL248" t="e">
            <v>#N/A</v>
          </cell>
          <cell r="CN248" t="e">
            <v>#N/A</v>
          </cell>
          <cell r="CO248" t="str">
            <v>PHMAA1500</v>
          </cell>
          <cell r="CR248">
            <v>12991.1</v>
          </cell>
          <cell r="CS248" t="e">
            <v>#REF!</v>
          </cell>
        </row>
        <row r="249">
          <cell r="A249" t="str">
            <v>PHMAA1510 Total</v>
          </cell>
          <cell r="B249" t="str">
            <v>PHMAA1510</v>
          </cell>
          <cell r="C249" t="str">
            <v xml:space="preserve"> Total</v>
          </cell>
          <cell r="D249" t="str">
            <v>PHMAA1510 Total</v>
          </cell>
          <cell r="E249" t="str">
            <v>PHMAA</v>
          </cell>
          <cell r="F249">
            <v>1510</v>
          </cell>
          <cell r="G249" t="str">
            <v>PHMAA1510</v>
          </cell>
          <cell r="H249" t="e">
            <v>#N/A</v>
          </cell>
          <cell r="K249" t="str">
            <v>RATES                          .</v>
          </cell>
          <cell r="N249" t="e">
            <v>#REF!</v>
          </cell>
          <cell r="O249">
            <v>0</v>
          </cell>
          <cell r="R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CA249">
            <v>35000</v>
          </cell>
          <cell r="CB249">
            <v>0</v>
          </cell>
          <cell r="CC249">
            <v>36750</v>
          </cell>
          <cell r="CD249">
            <v>38588</v>
          </cell>
          <cell r="CE249" t="str">
            <v>Other Services Exp</v>
          </cell>
          <cell r="CG249">
            <v>35000</v>
          </cell>
          <cell r="CH249" t="str">
            <v>Other Services Exp</v>
          </cell>
          <cell r="CJ249">
            <v>35000</v>
          </cell>
          <cell r="CL249" t="e">
            <v>#N/A</v>
          </cell>
          <cell r="CN249" t="e">
            <v>#N/A</v>
          </cell>
          <cell r="CO249" t="str">
            <v>PHMAA1510</v>
          </cell>
          <cell r="CR249" t="e">
            <v>#N/A</v>
          </cell>
          <cell r="CS249" t="e">
            <v>#N/A</v>
          </cell>
        </row>
        <row r="250">
          <cell r="A250" t="str">
            <v>PHMAA3071 Total</v>
          </cell>
          <cell r="B250" t="str">
            <v>PHMAA3071</v>
          </cell>
          <cell r="C250" t="str">
            <v xml:space="preserve"> Total</v>
          </cell>
          <cell r="D250" t="str">
            <v>PHMAA3071 Total</v>
          </cell>
          <cell r="E250" t="str">
            <v>PHMAA</v>
          </cell>
          <cell r="F250">
            <v>3071</v>
          </cell>
          <cell r="G250" t="str">
            <v>PHMAA3071</v>
          </cell>
          <cell r="H250" t="e">
            <v>#N/A</v>
          </cell>
          <cell r="I250" t="e">
            <v>#N/A</v>
          </cell>
          <cell r="J250" t="e">
            <v>#N/A</v>
          </cell>
          <cell r="K250" t="str">
            <v>JOURNALS                       .</v>
          </cell>
          <cell r="N250" t="e">
            <v>#REF!</v>
          </cell>
          <cell r="O250" t="e">
            <v>#REF!</v>
          </cell>
          <cell r="R250" t="e">
            <v>#REF!</v>
          </cell>
          <cell r="S250" t="e">
            <v>#REF!</v>
          </cell>
          <cell r="V250">
            <v>0</v>
          </cell>
          <cell r="X250">
            <v>0</v>
          </cell>
          <cell r="Z250">
            <v>0</v>
          </cell>
          <cell r="AE250">
            <v>0</v>
          </cell>
          <cell r="AG250">
            <v>0</v>
          </cell>
          <cell r="AN250">
            <v>0</v>
          </cell>
          <cell r="AR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CB250">
            <v>0</v>
          </cell>
          <cell r="CC250">
            <v>0</v>
          </cell>
          <cell r="CD250">
            <v>0</v>
          </cell>
          <cell r="CE250" t="str">
            <v>Other Services Exp</v>
          </cell>
          <cell r="CG250">
            <v>0</v>
          </cell>
          <cell r="CH250" t="str">
            <v>Other Services Exp</v>
          </cell>
          <cell r="CJ250">
            <v>0</v>
          </cell>
          <cell r="CL250" t="e">
            <v>#N/A</v>
          </cell>
          <cell r="CN250" t="e">
            <v>#N/A</v>
          </cell>
          <cell r="CO250" t="str">
            <v>PHMAA3071</v>
          </cell>
          <cell r="CR250">
            <v>0</v>
          </cell>
          <cell r="CS250">
            <v>0</v>
          </cell>
        </row>
        <row r="251">
          <cell r="A251" t="str">
            <v>PHNAA1510 Total</v>
          </cell>
          <cell r="B251" t="str">
            <v>PHNAA1510</v>
          </cell>
          <cell r="C251" t="str">
            <v xml:space="preserve"> Total</v>
          </cell>
          <cell r="D251" t="str">
            <v>PHNAA1510 Total</v>
          </cell>
          <cell r="E251" t="str">
            <v>PHNAA</v>
          </cell>
          <cell r="F251">
            <v>1510</v>
          </cell>
          <cell r="G251" t="str">
            <v>PHNAA1510</v>
          </cell>
          <cell r="H251" t="str">
            <v>WASTE RECEPTION CENTRES</v>
          </cell>
          <cell r="I251" t="str">
            <v>HUYTON WTS</v>
          </cell>
          <cell r="J251" t="str">
            <v>GENERAL</v>
          </cell>
          <cell r="K251" t="str">
            <v>RATES                          .</v>
          </cell>
          <cell r="N251" t="e">
            <v>#REF!</v>
          </cell>
          <cell r="O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>
            <v>100000</v>
          </cell>
          <cell r="AR251" t="e">
            <v>#REF!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CA251">
            <v>56376.6</v>
          </cell>
          <cell r="CB251">
            <v>53903</v>
          </cell>
          <cell r="CC251">
            <v>59195</v>
          </cell>
          <cell r="CD251">
            <v>62115</v>
          </cell>
          <cell r="CE251" t="str">
            <v>Other Services Exp</v>
          </cell>
          <cell r="CG251">
            <v>56376.6</v>
          </cell>
          <cell r="CH251" t="str">
            <v>Other Services Exp</v>
          </cell>
          <cell r="CJ251">
            <v>56376.6</v>
          </cell>
          <cell r="CL251" t="e">
            <v>#N/A</v>
          </cell>
          <cell r="CN251" t="e">
            <v>#N/A</v>
          </cell>
          <cell r="CO251" t="str">
            <v>PHOAA1510</v>
          </cell>
          <cell r="CR251">
            <v>51336</v>
          </cell>
          <cell r="CS251" t="e">
            <v>#REF!</v>
          </cell>
        </row>
        <row r="252">
          <cell r="A252" t="str">
            <v>PHOAA1510 Total</v>
          </cell>
          <cell r="B252" t="str">
            <v>PHOAA1510</v>
          </cell>
          <cell r="C252" t="str">
            <v xml:space="preserve"> Total</v>
          </cell>
          <cell r="D252" t="str">
            <v>PHOAA1510 Total</v>
          </cell>
          <cell r="E252" t="str">
            <v>PHOAA</v>
          </cell>
          <cell r="F252">
            <v>1510</v>
          </cell>
          <cell r="G252" t="str">
            <v>PHOAA1510</v>
          </cell>
          <cell r="H252" t="str">
            <v>WASTE RECEPTION CENTRES</v>
          </cell>
          <cell r="I252" t="str">
            <v>FOUL LANE WTS</v>
          </cell>
          <cell r="J252" t="str">
            <v>GENERAL</v>
          </cell>
          <cell r="K252" t="str">
            <v>RATES                          .</v>
          </cell>
          <cell r="N252" t="e">
            <v>#REF!</v>
          </cell>
          <cell r="O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R252" t="e">
            <v>#REF!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CA252">
            <v>42761.8</v>
          </cell>
          <cell r="CB252">
            <v>40725</v>
          </cell>
          <cell r="CC252">
            <v>44899</v>
          </cell>
          <cell r="CD252">
            <v>47145</v>
          </cell>
          <cell r="CE252" t="str">
            <v>Other Services Exp</v>
          </cell>
          <cell r="CG252">
            <v>42761.8</v>
          </cell>
          <cell r="CH252" t="str">
            <v>Other Services Exp</v>
          </cell>
          <cell r="CJ252">
            <v>42761.8</v>
          </cell>
          <cell r="CL252" t="e">
            <v>#N/A</v>
          </cell>
          <cell r="CN252" t="e">
            <v>#N/A</v>
          </cell>
          <cell r="CO252" t="str">
            <v>PHOAA1510</v>
          </cell>
          <cell r="CR252">
            <v>33232.5</v>
          </cell>
          <cell r="CS252" t="e">
            <v>#REF!</v>
          </cell>
        </row>
        <row r="253">
          <cell r="A253" t="str">
            <v>PHPAA1510 Total</v>
          </cell>
          <cell r="B253" t="str">
            <v>PHPAA1510</v>
          </cell>
          <cell r="C253" t="str">
            <v xml:space="preserve"> Total</v>
          </cell>
          <cell r="D253" t="str">
            <v>PHPAA1510 Total</v>
          </cell>
          <cell r="E253" t="str">
            <v>PHPAA</v>
          </cell>
          <cell r="F253">
            <v>1510</v>
          </cell>
          <cell r="G253" t="str">
            <v>PHPAA1510</v>
          </cell>
          <cell r="H253" t="str">
            <v>WASTE RECEPTION CENTRES</v>
          </cell>
          <cell r="I253" t="str">
            <v>GILLMOSS WTS</v>
          </cell>
          <cell r="J253" t="str">
            <v>GENERAL</v>
          </cell>
          <cell r="K253" t="str">
            <v>RATES                          .</v>
          </cell>
          <cell r="N253" t="e">
            <v>#REF!</v>
          </cell>
          <cell r="O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R253" t="e">
            <v>#REF!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CA253">
            <v>139804.88</v>
          </cell>
          <cell r="CB253">
            <v>133147</v>
          </cell>
          <cell r="CC253">
            <v>146795</v>
          </cell>
          <cell r="CD253">
            <v>154135</v>
          </cell>
          <cell r="CE253" t="str">
            <v>Other Services Exp</v>
          </cell>
          <cell r="CG253">
            <v>139804.88</v>
          </cell>
          <cell r="CH253" t="str">
            <v>Other Services Exp</v>
          </cell>
          <cell r="CJ253">
            <v>139804.88</v>
          </cell>
          <cell r="CL253" t="e">
            <v>#N/A</v>
          </cell>
          <cell r="CN253" t="e">
            <v>#N/A</v>
          </cell>
          <cell r="CO253" t="str">
            <v>PHPAA1510</v>
          </cell>
          <cell r="CR253">
            <v>102957.92000000001</v>
          </cell>
          <cell r="CS253" t="e">
            <v>#REF!</v>
          </cell>
        </row>
        <row r="254">
          <cell r="A254" t="str">
            <v>PHQAA1510 Total</v>
          </cell>
          <cell r="B254" t="str">
            <v>PHQAA1510</v>
          </cell>
          <cell r="C254" t="str">
            <v xml:space="preserve"> Total</v>
          </cell>
          <cell r="D254" t="str">
            <v>PHQAA1510 Total</v>
          </cell>
          <cell r="E254" t="str">
            <v>PHQAA</v>
          </cell>
          <cell r="F254">
            <v>1510</v>
          </cell>
          <cell r="G254" t="str">
            <v>PHQAA1510</v>
          </cell>
          <cell r="H254" t="str">
            <v>WASTE RECEPTION CENTRES</v>
          </cell>
          <cell r="I254" t="str">
            <v>TS GILLMOSS</v>
          </cell>
          <cell r="J254" t="str">
            <v>GENERAL</v>
          </cell>
          <cell r="K254" t="str">
            <v>RATES                          .</v>
          </cell>
          <cell r="N254" t="e">
            <v>#REF!</v>
          </cell>
          <cell r="O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R254" t="e">
            <v>#REF!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CA254">
            <v>100000</v>
          </cell>
          <cell r="CB254">
            <v>84950</v>
          </cell>
          <cell r="CC254">
            <v>105000</v>
          </cell>
          <cell r="CD254">
            <v>110250</v>
          </cell>
          <cell r="CE254" t="str">
            <v>Other Services Exp</v>
          </cell>
          <cell r="CG254">
            <v>100000</v>
          </cell>
          <cell r="CH254" t="str">
            <v>Other Services Exp</v>
          </cell>
          <cell r="CJ254">
            <v>100000</v>
          </cell>
          <cell r="CL254" t="e">
            <v>#N/A</v>
          </cell>
          <cell r="CN254" t="e">
            <v>#N/A</v>
          </cell>
          <cell r="CO254" t="str">
            <v>PHRAA1510</v>
          </cell>
          <cell r="CR254">
            <v>61192.52</v>
          </cell>
          <cell r="CS254" t="e">
            <v>#REF!</v>
          </cell>
        </row>
        <row r="255">
          <cell r="A255" t="str">
            <v>PHRAA1510 Total</v>
          </cell>
          <cell r="B255" t="str">
            <v>PHRAA1510</v>
          </cell>
          <cell r="C255" t="str">
            <v xml:space="preserve"> Total</v>
          </cell>
          <cell r="D255" t="str">
            <v>PHRAA1510 Total</v>
          </cell>
          <cell r="E255" t="str">
            <v>PHRAA</v>
          </cell>
          <cell r="F255">
            <v>1510</v>
          </cell>
          <cell r="G255" t="str">
            <v>PHRAA1510</v>
          </cell>
          <cell r="H255" t="e">
            <v>#N/A</v>
          </cell>
          <cell r="I255" t="e">
            <v>#N/A</v>
          </cell>
          <cell r="J255" t="e">
            <v>#N/A</v>
          </cell>
          <cell r="K255" t="str">
            <v>RATES                          .</v>
          </cell>
          <cell r="N255" t="e">
            <v>#REF!</v>
          </cell>
          <cell r="O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R255" t="e">
            <v>#REF!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CA255">
            <v>12616.5</v>
          </cell>
          <cell r="CB255">
            <v>12015.75</v>
          </cell>
          <cell r="CC255">
            <v>13247</v>
          </cell>
          <cell r="CD255">
            <v>13909</v>
          </cell>
          <cell r="CE255" t="str">
            <v>Other Services Exp</v>
          </cell>
          <cell r="CG255">
            <v>12616.5</v>
          </cell>
          <cell r="CH255" t="str">
            <v>Other Services Exp</v>
          </cell>
          <cell r="CJ255">
            <v>12616.5</v>
          </cell>
          <cell r="CL255" t="e">
            <v>#N/A</v>
          </cell>
          <cell r="CN255" t="e">
            <v>#N/A</v>
          </cell>
          <cell r="CO255" t="str">
            <v>PJABA4402</v>
          </cell>
          <cell r="CR255">
            <v>11505.49</v>
          </cell>
          <cell r="CS255" t="e">
            <v>#REF!</v>
          </cell>
        </row>
        <row r="256">
          <cell r="A256" t="str">
            <v>PHSAA1510 Total</v>
          </cell>
          <cell r="B256" t="str">
            <v>PHSAA1510</v>
          </cell>
          <cell r="C256" t="str">
            <v xml:space="preserve"> Total</v>
          </cell>
          <cell r="E256" t="str">
            <v>PHSAA</v>
          </cell>
          <cell r="F256">
            <v>1510</v>
          </cell>
          <cell r="G256" t="str">
            <v>PHSAA1510</v>
          </cell>
          <cell r="H256" t="e">
            <v>#N/A</v>
          </cell>
          <cell r="K256" t="str">
            <v>RATES                          .</v>
          </cell>
          <cell r="N256">
            <v>0</v>
          </cell>
          <cell r="O256">
            <v>0</v>
          </cell>
          <cell r="R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CA256">
            <v>35000</v>
          </cell>
          <cell r="CB256">
            <v>3966</v>
          </cell>
          <cell r="CC256">
            <v>36750</v>
          </cell>
          <cell r="CD256">
            <v>38587.5</v>
          </cell>
          <cell r="CE256" t="str">
            <v>Other Services Exp</v>
          </cell>
          <cell r="CG256">
            <v>35000</v>
          </cell>
          <cell r="CH256" t="str">
            <v>Other Services Exp</v>
          </cell>
          <cell r="CJ256">
            <v>35000</v>
          </cell>
          <cell r="CN256">
            <v>0</v>
          </cell>
          <cell r="CO256" t="str">
            <v>PHSAA1510</v>
          </cell>
          <cell r="CS256">
            <v>0</v>
          </cell>
        </row>
        <row r="257">
          <cell r="A257" t="str">
            <v>PJABA4402 Total</v>
          </cell>
          <cell r="B257" t="str">
            <v>PJABA4402</v>
          </cell>
          <cell r="C257" t="str">
            <v xml:space="preserve"> Total</v>
          </cell>
          <cell r="D257" t="str">
            <v>PJABA4402 Total</v>
          </cell>
          <cell r="E257" t="str">
            <v>PJABA</v>
          </cell>
          <cell r="F257">
            <v>4402</v>
          </cell>
          <cell r="G257" t="str">
            <v>PJABA4402</v>
          </cell>
          <cell r="H257" t="str">
            <v>RECYCLING</v>
          </cell>
          <cell r="I257" t="str">
            <v>THIRD PARTY</v>
          </cell>
          <cell r="J257" t="str">
            <v>LIVERPOOL</v>
          </cell>
          <cell r="K257" t="str">
            <v>LEGISLATION CLAIM</v>
          </cell>
          <cell r="N257" t="e">
            <v>#REF!</v>
          </cell>
          <cell r="O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R257" t="e">
            <v>#REF!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CA257">
            <v>41520.75</v>
          </cell>
          <cell r="CB257">
            <v>40310</v>
          </cell>
          <cell r="CC257">
            <v>42766.372499999998</v>
          </cell>
          <cell r="CD257">
            <v>44049.363675000001</v>
          </cell>
          <cell r="CE257" t="str">
            <v>Recycling Credits</v>
          </cell>
          <cell r="CG257">
            <v>41520.75</v>
          </cell>
          <cell r="CH257" t="str">
            <v>Recycling Credits</v>
          </cell>
          <cell r="CJ257">
            <v>41520.75</v>
          </cell>
          <cell r="CL257" t="e">
            <v>#N/A</v>
          </cell>
          <cell r="CN257" t="e">
            <v>#N/A</v>
          </cell>
          <cell r="CO257" t="str">
            <v>PJACA4402</v>
          </cell>
          <cell r="CR257">
            <v>165651.22999999998</v>
          </cell>
          <cell r="CS257" t="e">
            <v>#REF!</v>
          </cell>
        </row>
        <row r="258">
          <cell r="A258" t="str">
            <v>PJACA4402 Total</v>
          </cell>
          <cell r="B258" t="str">
            <v>PJACA4402</v>
          </cell>
          <cell r="C258" t="str">
            <v xml:space="preserve"> Total</v>
          </cell>
          <cell r="D258" t="str">
            <v>PJACA4402 Total</v>
          </cell>
          <cell r="E258" t="str">
            <v>PJACA</v>
          </cell>
          <cell r="F258">
            <v>4402</v>
          </cell>
          <cell r="G258" t="str">
            <v>PJACA4402</v>
          </cell>
          <cell r="H258" t="str">
            <v>RECYCLING</v>
          </cell>
          <cell r="I258" t="str">
            <v>THIRD PARTY</v>
          </cell>
          <cell r="J258" t="str">
            <v>KNOWSLEY</v>
          </cell>
          <cell r="K258" t="str">
            <v>LEGISLATION CLAIM</v>
          </cell>
          <cell r="N258" t="e">
            <v>#REF!</v>
          </cell>
          <cell r="O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R258" t="e">
            <v>#REF!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CA258">
            <v>8017.8</v>
          </cell>
          <cell r="CB258">
            <v>7784</v>
          </cell>
          <cell r="CC258">
            <v>8258.3340000000007</v>
          </cell>
          <cell r="CD258">
            <v>8506.0840200000002</v>
          </cell>
          <cell r="CE258" t="str">
            <v>Recycling Credits</v>
          </cell>
          <cell r="CG258">
            <v>8017.8</v>
          </cell>
          <cell r="CH258" t="str">
            <v>Recycling Credits</v>
          </cell>
          <cell r="CJ258">
            <v>8017.8</v>
          </cell>
          <cell r="CL258" t="e">
            <v>#N/A</v>
          </cell>
          <cell r="CN258" t="e">
            <v>#N/A</v>
          </cell>
          <cell r="CO258" t="str">
            <v>PJACA4402</v>
          </cell>
          <cell r="CR258">
            <v>8738.74</v>
          </cell>
          <cell r="CS258" t="e">
            <v>#REF!</v>
          </cell>
        </row>
        <row r="259">
          <cell r="A259" t="str">
            <v>PJADA4402 Total</v>
          </cell>
          <cell r="B259" t="str">
            <v>PJADA4402</v>
          </cell>
          <cell r="C259" t="str">
            <v xml:space="preserve"> Total</v>
          </cell>
          <cell r="D259" t="str">
            <v>PJADA4402 Total</v>
          </cell>
          <cell r="E259" t="str">
            <v>PJADA</v>
          </cell>
          <cell r="F259">
            <v>4402</v>
          </cell>
          <cell r="G259" t="str">
            <v>PJADA4402</v>
          </cell>
          <cell r="H259" t="str">
            <v>RECYCLING</v>
          </cell>
          <cell r="I259" t="str">
            <v>THIRD PARTY</v>
          </cell>
          <cell r="J259" t="str">
            <v>SEFTON</v>
          </cell>
          <cell r="K259" t="str">
            <v>LEGISLATION CLAIM</v>
          </cell>
          <cell r="N259" t="e">
            <v>#REF!</v>
          </cell>
          <cell r="O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R259" t="e">
            <v>#REF!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CA259">
            <v>17181</v>
          </cell>
          <cell r="CB259">
            <v>16680</v>
          </cell>
          <cell r="CC259">
            <v>17696.43</v>
          </cell>
          <cell r="CD259">
            <v>18227.322899999999</v>
          </cell>
          <cell r="CE259" t="str">
            <v>Recycling Credits</v>
          </cell>
          <cell r="CG259">
            <v>17181</v>
          </cell>
          <cell r="CH259" t="str">
            <v>Recycling Credits</v>
          </cell>
          <cell r="CJ259">
            <v>17181</v>
          </cell>
          <cell r="CL259" t="e">
            <v>#N/A</v>
          </cell>
          <cell r="CN259" t="e">
            <v>#N/A</v>
          </cell>
          <cell r="CO259" t="str">
            <v>PJAEA4400</v>
          </cell>
          <cell r="CR259">
            <v>56051.869999999995</v>
          </cell>
          <cell r="CS259" t="e">
            <v>#REF!</v>
          </cell>
        </row>
        <row r="260">
          <cell r="A260" t="str">
            <v>PJAEA4400 Total</v>
          </cell>
          <cell r="B260" t="str">
            <v>PJAEA4400</v>
          </cell>
          <cell r="C260" t="str">
            <v xml:space="preserve"> Total</v>
          </cell>
          <cell r="D260" t="str">
            <v>PJAEA4400 Total</v>
          </cell>
          <cell r="E260" t="str">
            <v>PJAEA</v>
          </cell>
          <cell r="F260">
            <v>4400</v>
          </cell>
          <cell r="G260" t="str">
            <v>PJAEA4400</v>
          </cell>
          <cell r="H260" t="str">
            <v>RECYCLING</v>
          </cell>
          <cell r="I260" t="str">
            <v>THIRD PARTY</v>
          </cell>
          <cell r="J260" t="str">
            <v>ST HELENS</v>
          </cell>
          <cell r="K260" t="str">
            <v>PRIVATE CONTRACTORS            .</v>
          </cell>
          <cell r="N260" t="e">
            <v>#REF!</v>
          </cell>
          <cell r="O260" t="e">
            <v>#REF!</v>
          </cell>
          <cell r="R260" t="e">
            <v>#REF!</v>
          </cell>
          <cell r="S260" t="e">
            <v>#REF!</v>
          </cell>
          <cell r="V260">
            <v>0</v>
          </cell>
          <cell r="X260">
            <v>0</v>
          </cell>
          <cell r="Z260">
            <v>0</v>
          </cell>
          <cell r="AE260">
            <v>0</v>
          </cell>
          <cell r="AG260">
            <v>0</v>
          </cell>
          <cell r="AN260">
            <v>0</v>
          </cell>
          <cell r="AR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CB260">
            <v>0</v>
          </cell>
          <cell r="CC260">
            <v>0</v>
          </cell>
          <cell r="CD260">
            <v>0</v>
          </cell>
          <cell r="CE260" t="str">
            <v>Recycling Credits</v>
          </cell>
          <cell r="CG260">
            <v>0</v>
          </cell>
          <cell r="CH260" t="str">
            <v>Recycling Credits</v>
          </cell>
          <cell r="CJ260">
            <v>0</v>
          </cell>
          <cell r="CL260" t="e">
            <v>#N/A</v>
          </cell>
          <cell r="CN260" t="e">
            <v>#N/A</v>
          </cell>
          <cell r="CO260" t="str">
            <v>PJAEA4402</v>
          </cell>
          <cell r="CR260">
            <v>0</v>
          </cell>
          <cell r="CS260">
            <v>0</v>
          </cell>
        </row>
        <row r="261">
          <cell r="A261" t="str">
            <v>PJAEA4402 Total</v>
          </cell>
          <cell r="B261" t="str">
            <v>PJAEA4402</v>
          </cell>
          <cell r="C261" t="str">
            <v xml:space="preserve"> Total</v>
          </cell>
          <cell r="D261" t="str">
            <v>PJAEA4402 Total</v>
          </cell>
          <cell r="E261" t="str">
            <v>PJAEA</v>
          </cell>
          <cell r="F261">
            <v>4402</v>
          </cell>
          <cell r="G261" t="str">
            <v>PJAEA4402</v>
          </cell>
          <cell r="H261" t="str">
            <v>RECYCLING</v>
          </cell>
          <cell r="I261" t="str">
            <v>THIRD PARTY</v>
          </cell>
          <cell r="J261" t="str">
            <v>ST HELENS</v>
          </cell>
          <cell r="K261" t="str">
            <v>LEGISLATION CLAIM</v>
          </cell>
          <cell r="N261" t="e">
            <v>#REF!</v>
          </cell>
          <cell r="O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R261" t="e">
            <v>#REF!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CA261">
            <v>16035.6</v>
          </cell>
          <cell r="CB261">
            <v>15568</v>
          </cell>
          <cell r="CC261">
            <v>16516.668000000001</v>
          </cell>
          <cell r="CD261">
            <v>17012.16804</v>
          </cell>
          <cell r="CE261" t="str">
            <v>Recycling Credits</v>
          </cell>
          <cell r="CG261">
            <v>16035.6</v>
          </cell>
          <cell r="CH261" t="str">
            <v>Recycling Credits</v>
          </cell>
          <cell r="CJ261">
            <v>16035.6</v>
          </cell>
          <cell r="CL261" t="e">
            <v>#N/A</v>
          </cell>
          <cell r="CN261" t="e">
            <v>#N/A</v>
          </cell>
          <cell r="CO261" t="str">
            <v>PJAEA4402</v>
          </cell>
          <cell r="CR261">
            <v>159291</v>
          </cell>
          <cell r="CS261" t="e">
            <v>#REF!</v>
          </cell>
        </row>
        <row r="262">
          <cell r="A262" t="str">
            <v>PJAFA4402 Total</v>
          </cell>
          <cell r="B262" t="str">
            <v>PJAFA4402</v>
          </cell>
          <cell r="C262" t="str">
            <v xml:space="preserve"> Total</v>
          </cell>
          <cell r="D262" t="str">
            <v>PJAFA4402 Total</v>
          </cell>
          <cell r="E262" t="str">
            <v>PJAFA</v>
          </cell>
          <cell r="F262">
            <v>4402</v>
          </cell>
          <cell r="G262" t="str">
            <v>PJAFA4402</v>
          </cell>
          <cell r="H262" t="str">
            <v>RECYCLING</v>
          </cell>
          <cell r="I262" t="str">
            <v>THIRD PARTY</v>
          </cell>
          <cell r="J262" t="str">
            <v>WIRRAL</v>
          </cell>
          <cell r="K262" t="str">
            <v>LEGISLATION CLAIM</v>
          </cell>
          <cell r="N262" t="e">
            <v>#REF!</v>
          </cell>
          <cell r="O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R262" t="e">
            <v>#REF!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CA262">
            <v>34934.699999999997</v>
          </cell>
          <cell r="CB262">
            <v>33916</v>
          </cell>
          <cell r="CC262">
            <v>35982.740999999995</v>
          </cell>
          <cell r="CD262">
            <v>37062.223229999996</v>
          </cell>
          <cell r="CE262" t="str">
            <v>Recycling Credits</v>
          </cell>
          <cell r="CG262">
            <v>34934.699999999997</v>
          </cell>
          <cell r="CH262" t="str">
            <v>Recycling Credits</v>
          </cell>
          <cell r="CJ262">
            <v>34934.699999999997</v>
          </cell>
          <cell r="CL262" t="e">
            <v>#N/A</v>
          </cell>
          <cell r="CN262" t="e">
            <v>#N/A</v>
          </cell>
          <cell r="CO262" t="str">
            <v>PJBAA4402</v>
          </cell>
          <cell r="CR262">
            <v>77222.070000000007</v>
          </cell>
          <cell r="CS262" t="e">
            <v>#REF!</v>
          </cell>
        </row>
        <row r="263">
          <cell r="A263" t="str">
            <v>PJBAA4402 Total</v>
          </cell>
          <cell r="B263" t="str">
            <v>PJBAA4402</v>
          </cell>
          <cell r="C263" t="str">
            <v xml:space="preserve"> Total</v>
          </cell>
          <cell r="D263" t="str">
            <v>PJBAA4402 Total</v>
          </cell>
          <cell r="E263" t="str">
            <v>PJBAA</v>
          </cell>
          <cell r="F263">
            <v>4402</v>
          </cell>
          <cell r="G263" t="str">
            <v>PJBAA4402</v>
          </cell>
          <cell r="H263" t="str">
            <v>RECYCLING</v>
          </cell>
          <cell r="I263" t="str">
            <v>LIVERPOOL C.C.</v>
          </cell>
          <cell r="J263" t="str">
            <v>GENERAL</v>
          </cell>
          <cell r="K263" t="str">
            <v>LEGISLATION CLAIM</v>
          </cell>
          <cell r="N263" t="e">
            <v>#REF!</v>
          </cell>
          <cell r="O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R263" t="e">
            <v>#REF!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CA263">
            <v>1040653</v>
          </cell>
          <cell r="CB263">
            <v>1010307.6</v>
          </cell>
          <cell r="CC263">
            <v>1071872.5900000001</v>
          </cell>
          <cell r="CD263">
            <v>1104028.7677000002</v>
          </cell>
          <cell r="CE263" t="str">
            <v>Recycling Credits</v>
          </cell>
          <cell r="CG263">
            <v>1040653</v>
          </cell>
          <cell r="CH263" t="str">
            <v>Recycling Credits</v>
          </cell>
          <cell r="CJ263">
            <v>1040653</v>
          </cell>
          <cell r="CL263" t="e">
            <v>#N/A</v>
          </cell>
          <cell r="CN263" t="e">
            <v>#N/A</v>
          </cell>
          <cell r="CO263" t="str">
            <v>PJBAA4402</v>
          </cell>
          <cell r="CR263">
            <v>945106.33</v>
          </cell>
          <cell r="CS263" t="e">
            <v>#REF!</v>
          </cell>
        </row>
        <row r="264">
          <cell r="A264" t="str">
            <v>PJCAA4402 Total</v>
          </cell>
          <cell r="B264" t="str">
            <v>PJCAA4402</v>
          </cell>
          <cell r="C264" t="str">
            <v xml:space="preserve"> Total</v>
          </cell>
          <cell r="D264" t="str">
            <v>PJCAA4402 Total</v>
          </cell>
          <cell r="E264" t="str">
            <v>PJCAA</v>
          </cell>
          <cell r="F264">
            <v>4402</v>
          </cell>
          <cell r="G264" t="str">
            <v>PJCAA4402</v>
          </cell>
          <cell r="H264" t="str">
            <v>RECYCLING</v>
          </cell>
          <cell r="I264" t="str">
            <v>KNOWSLEY MBC</v>
          </cell>
          <cell r="J264" t="str">
            <v>GENERAL</v>
          </cell>
          <cell r="K264" t="str">
            <v>LEGISLATION CLAIM</v>
          </cell>
          <cell r="N264" t="e">
            <v>#REF!</v>
          </cell>
          <cell r="O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R264" t="e">
            <v>#REF!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CA264">
            <v>314985</v>
          </cell>
          <cell r="CB264">
            <v>305800</v>
          </cell>
          <cell r="CC264">
            <v>324434.55</v>
          </cell>
          <cell r="CD264">
            <v>334167.58649999998</v>
          </cell>
          <cell r="CE264" t="str">
            <v>Recycling Credits</v>
          </cell>
          <cell r="CG264">
            <v>314985</v>
          </cell>
          <cell r="CH264" t="str">
            <v>Recycling Credits</v>
          </cell>
          <cell r="CJ264">
            <v>314985</v>
          </cell>
          <cell r="CL264" t="e">
            <v>#N/A</v>
          </cell>
          <cell r="CN264" t="e">
            <v>#N/A</v>
          </cell>
          <cell r="CO264" t="str">
            <v>PJCAA4402</v>
          </cell>
          <cell r="CR264">
            <v>387743.44</v>
          </cell>
          <cell r="CS264" t="e">
            <v>#REF!</v>
          </cell>
        </row>
        <row r="265">
          <cell r="A265" t="str">
            <v>PJDAA4402 Total</v>
          </cell>
          <cell r="B265" t="str">
            <v>PJDAA4402</v>
          </cell>
          <cell r="C265" t="str">
            <v xml:space="preserve"> Total</v>
          </cell>
          <cell r="D265" t="str">
            <v>PJDAA4402 Total</v>
          </cell>
          <cell r="E265" t="str">
            <v>PJDAA</v>
          </cell>
          <cell r="F265">
            <v>4402</v>
          </cell>
          <cell r="G265" t="str">
            <v>PJDAA4402</v>
          </cell>
          <cell r="H265" t="str">
            <v>RECYCLING</v>
          </cell>
          <cell r="I265" t="str">
            <v>SEFTON MBC</v>
          </cell>
          <cell r="J265" t="str">
            <v>GENERAL</v>
          </cell>
          <cell r="K265" t="str">
            <v>LEGISLATION CLAIM</v>
          </cell>
          <cell r="N265" t="e">
            <v>#REF!</v>
          </cell>
          <cell r="O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R265" t="e">
            <v>#REF!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CA265">
            <v>2183018</v>
          </cell>
          <cell r="CB265">
            <v>2119360.8000000003</v>
          </cell>
          <cell r="CC265">
            <v>2248508.54</v>
          </cell>
          <cell r="CD265">
            <v>2315963.7962000002</v>
          </cell>
          <cell r="CE265" t="str">
            <v>Recycling Credits</v>
          </cell>
          <cell r="CG265">
            <v>2183018</v>
          </cell>
          <cell r="CH265" t="str">
            <v>Recycling Credits</v>
          </cell>
          <cell r="CJ265">
            <v>2183018</v>
          </cell>
          <cell r="CL265" t="e">
            <v>#N/A</v>
          </cell>
          <cell r="CN265" t="e">
            <v>#N/A</v>
          </cell>
          <cell r="CO265" t="str">
            <v>PJDAA4402</v>
          </cell>
          <cell r="CR265">
            <v>1883995.12</v>
          </cell>
          <cell r="CS265" t="e">
            <v>#REF!</v>
          </cell>
        </row>
        <row r="266">
          <cell r="A266" t="str">
            <v>PJEAA4400 Total</v>
          </cell>
          <cell r="B266" t="str">
            <v>PJEAA4400</v>
          </cell>
          <cell r="C266" t="str">
            <v xml:space="preserve"> Total</v>
          </cell>
          <cell r="D266" t="str">
            <v>PJEAA4400 Total</v>
          </cell>
          <cell r="E266" t="str">
            <v>PJEAA</v>
          </cell>
          <cell r="F266">
            <v>4400</v>
          </cell>
          <cell r="G266" t="str">
            <v>PJEAA4400</v>
          </cell>
          <cell r="H266" t="str">
            <v>RECYCLING</v>
          </cell>
          <cell r="I266" t="str">
            <v>ST HELENS MBC</v>
          </cell>
          <cell r="J266" t="str">
            <v>GENERAL</v>
          </cell>
          <cell r="K266" t="str">
            <v>PRIVATE CONTRACTORS            .</v>
          </cell>
          <cell r="N266" t="e">
            <v>#REF!</v>
          </cell>
          <cell r="O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R266" t="e">
            <v>#REF!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CA266">
            <v>1131999</v>
          </cell>
          <cell r="CB266">
            <v>1098989.6000000001</v>
          </cell>
          <cell r="CC266">
            <v>1165958.97</v>
          </cell>
          <cell r="CD266">
            <v>1200937.7390999999</v>
          </cell>
          <cell r="CE266" t="str">
            <v>Recycling Credits</v>
          </cell>
          <cell r="CG266">
            <v>1131999</v>
          </cell>
          <cell r="CH266" t="str">
            <v>Recycling Credits</v>
          </cell>
          <cell r="CJ266">
            <v>1131999</v>
          </cell>
          <cell r="CL266" t="e">
            <v>#N/A</v>
          </cell>
          <cell r="CN266" t="e">
            <v>#N/A</v>
          </cell>
          <cell r="CO266" t="str">
            <v>PJEAA4400</v>
          </cell>
          <cell r="CR266">
            <v>1087290.9099999999</v>
          </cell>
          <cell r="CS266" t="e">
            <v>#REF!</v>
          </cell>
        </row>
        <row r="267">
          <cell r="A267" t="str">
            <v>PJFAA4400 Total</v>
          </cell>
          <cell r="B267" t="str">
            <v>PJFAA4400</v>
          </cell>
          <cell r="C267" t="str">
            <v xml:space="preserve"> Total</v>
          </cell>
          <cell r="D267" t="str">
            <v>PJFAA4400 Total</v>
          </cell>
          <cell r="E267" t="str">
            <v>PJFAA</v>
          </cell>
          <cell r="F267">
            <v>4400</v>
          </cell>
          <cell r="G267" t="str">
            <v>PJFAA4400</v>
          </cell>
          <cell r="H267" t="str">
            <v>RECYCLING</v>
          </cell>
          <cell r="I267" t="str">
            <v>WIRRAL MBC</v>
          </cell>
          <cell r="J267" t="str">
            <v>GENERAL</v>
          </cell>
          <cell r="K267" t="str">
            <v>PRIVATE CONTRACTORS            .</v>
          </cell>
          <cell r="N267" t="e">
            <v>#REF!</v>
          </cell>
          <cell r="O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R267" t="e">
            <v>#REF!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CB267">
            <v>0</v>
          </cell>
          <cell r="CC267">
            <v>0</v>
          </cell>
          <cell r="CD267">
            <v>0</v>
          </cell>
          <cell r="CE267" t="str">
            <v>Recycling Credits</v>
          </cell>
          <cell r="CG267">
            <v>0</v>
          </cell>
          <cell r="CH267" t="str">
            <v>Recycling Credits</v>
          </cell>
          <cell r="CJ267">
            <v>0</v>
          </cell>
          <cell r="CL267" t="e">
            <v>#N/A</v>
          </cell>
          <cell r="CN267" t="e">
            <v>#N/A</v>
          </cell>
          <cell r="CO267" t="str">
            <v>PJFAA4400</v>
          </cell>
          <cell r="CR267">
            <v>356956.78</v>
          </cell>
          <cell r="CS267" t="e">
            <v>#REF!</v>
          </cell>
        </row>
        <row r="268">
          <cell r="A268" t="str">
            <v>PJFAA4402 Total</v>
          </cell>
          <cell r="B268" t="str">
            <v>PJFAA4402</v>
          </cell>
          <cell r="C268" t="str">
            <v xml:space="preserve"> Total</v>
          </cell>
          <cell r="D268" t="str">
            <v>PJFAA4402 Total</v>
          </cell>
          <cell r="E268" t="str">
            <v>PJFAA</v>
          </cell>
          <cell r="F268">
            <v>4402</v>
          </cell>
          <cell r="G268" t="str">
            <v>PJFAA4402</v>
          </cell>
          <cell r="H268" t="str">
            <v>RECYCLING</v>
          </cell>
          <cell r="I268" t="str">
            <v>WIRRAL MBC</v>
          </cell>
          <cell r="J268" t="str">
            <v>GENERAL</v>
          </cell>
          <cell r="K268" t="str">
            <v>LEGISLATION CLAIM</v>
          </cell>
          <cell r="N268" t="e">
            <v>#REF!</v>
          </cell>
          <cell r="O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R268" t="e">
            <v>#REF!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CA268">
            <v>1149523</v>
          </cell>
          <cell r="CB268">
            <v>1116003.2</v>
          </cell>
          <cell r="CC268">
            <v>1184008.69</v>
          </cell>
          <cell r="CD268">
            <v>1219528.9506999999</v>
          </cell>
          <cell r="CE268" t="str">
            <v>Recycling Credits</v>
          </cell>
          <cell r="CG268">
            <v>1149523</v>
          </cell>
          <cell r="CH268" t="str">
            <v>Recycling Credits</v>
          </cell>
          <cell r="CJ268">
            <v>1149523</v>
          </cell>
          <cell r="CL268" t="e">
            <v>#N/A</v>
          </cell>
          <cell r="CN268" t="e">
            <v>#N/A</v>
          </cell>
          <cell r="CO268" t="str">
            <v>PJFAA4402</v>
          </cell>
          <cell r="CR268">
            <v>475694.81</v>
          </cell>
          <cell r="CS268" t="e">
            <v>#REF!</v>
          </cell>
        </row>
        <row r="269">
          <cell r="A269" t="str">
            <v>PKAAA9350 Total</v>
          </cell>
          <cell r="B269" t="str">
            <v>PKAAA9350</v>
          </cell>
          <cell r="C269" t="str">
            <v xml:space="preserve"> Total</v>
          </cell>
          <cell r="D269" t="str">
            <v>PKAAA9350 Total</v>
          </cell>
          <cell r="E269" t="str">
            <v>PKAAA</v>
          </cell>
          <cell r="F269">
            <v>9350</v>
          </cell>
          <cell r="G269" t="str">
            <v>PKAAA9350</v>
          </cell>
          <cell r="H269" t="str">
            <v>NON-SERVICE</v>
          </cell>
          <cell r="I269" t="str">
            <v>CONTINGENCY SUMS</v>
          </cell>
          <cell r="J269" t="str">
            <v>CAPITAL WORKS RCCO</v>
          </cell>
          <cell r="K269" t="str">
            <v>RECEIPTS FROM OTHER FUNDS      .</v>
          </cell>
          <cell r="N269" t="e">
            <v>#REF!</v>
          </cell>
          <cell r="O269" t="e">
            <v>#REF!</v>
          </cell>
          <cell r="R269" t="e">
            <v>#REF!</v>
          </cell>
          <cell r="S269" t="e">
            <v>#REF!</v>
          </cell>
          <cell r="V269">
            <v>0</v>
          </cell>
          <cell r="X269">
            <v>0</v>
          </cell>
          <cell r="Z269">
            <v>0</v>
          </cell>
          <cell r="AE269">
            <v>0</v>
          </cell>
          <cell r="AG269">
            <v>0</v>
          </cell>
          <cell r="AN269">
            <v>0</v>
          </cell>
          <cell r="AR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CB269">
            <v>0</v>
          </cell>
          <cell r="CC269">
            <v>0</v>
          </cell>
          <cell r="CD269">
            <v>0</v>
          </cell>
          <cell r="CE269" t="str">
            <v>Surplus/ Deficit</v>
          </cell>
          <cell r="CG269">
            <v>0</v>
          </cell>
          <cell r="CH269" t="str">
            <v>Surplus/ Deficit</v>
          </cell>
          <cell r="CJ269">
            <v>0</v>
          </cell>
          <cell r="CL269" t="e">
            <v>#N/A</v>
          </cell>
          <cell r="CN269" t="e">
            <v>#N/A</v>
          </cell>
          <cell r="CO269" t="str">
            <v>PKAAA9350</v>
          </cell>
          <cell r="CR269">
            <v>0</v>
          </cell>
          <cell r="CS269">
            <v>0</v>
          </cell>
        </row>
        <row r="270">
          <cell r="A270" t="str">
            <v>PKBAA9402 Total</v>
          </cell>
          <cell r="B270" t="str">
            <v>PKBAA9402</v>
          </cell>
          <cell r="C270" t="str">
            <v xml:space="preserve"> Total</v>
          </cell>
          <cell r="D270" t="str">
            <v>PKBAA9402 Total</v>
          </cell>
          <cell r="E270" t="str">
            <v>PKBAA</v>
          </cell>
          <cell r="F270">
            <v>9402</v>
          </cell>
          <cell r="G270" t="str">
            <v>PKBAA9402</v>
          </cell>
          <cell r="H270" t="str">
            <v>NON-SERVICE</v>
          </cell>
          <cell r="I270" t="str">
            <v>INTEREST</v>
          </cell>
          <cell r="J270" t="str">
            <v>GENERAL</v>
          </cell>
          <cell r="K270" t="str">
            <v>INTEREST ON BALANCES           .</v>
          </cell>
          <cell r="N270" t="e">
            <v>#REF!</v>
          </cell>
          <cell r="O270" t="e">
            <v>#REF!</v>
          </cell>
          <cell r="R270" t="e">
            <v>#REF!</v>
          </cell>
          <cell r="S270" t="e">
            <v>#REF!</v>
          </cell>
          <cell r="V270">
            <v>0</v>
          </cell>
          <cell r="X270">
            <v>0</v>
          </cell>
          <cell r="Z270">
            <v>0</v>
          </cell>
          <cell r="AE270">
            <v>0</v>
          </cell>
          <cell r="AG270">
            <v>0</v>
          </cell>
          <cell r="AH270" t="e">
            <v>#REF!</v>
          </cell>
          <cell r="AI270" t="e">
            <v>#REF!</v>
          </cell>
          <cell r="AJ270" t="e">
            <v>#REF!</v>
          </cell>
          <cell r="AK270" t="e">
            <v>#REF!</v>
          </cell>
          <cell r="AL270" t="e">
            <v>#REF!</v>
          </cell>
          <cell r="AM270" t="e">
            <v>#REF!</v>
          </cell>
          <cell r="AN270" t="e">
            <v>#REF!</v>
          </cell>
          <cell r="AR270" t="e">
            <v>#REF!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CA270">
            <v>-399639.47</v>
          </cell>
          <cell r="CB270">
            <v>-1208173</v>
          </cell>
          <cell r="CC270">
            <v>-405154.65</v>
          </cell>
          <cell r="CD270">
            <v>-406121.35</v>
          </cell>
          <cell r="CE270" t="str">
            <v>Interest and Investment Income</v>
          </cell>
          <cell r="CG270">
            <v>-399639.47</v>
          </cell>
          <cell r="CH270" t="str">
            <v>Financing and Investment Income</v>
          </cell>
          <cell r="CJ270">
            <v>-399639.47</v>
          </cell>
          <cell r="CL270" t="e">
            <v>#N/A</v>
          </cell>
          <cell r="CN270" t="e">
            <v>#N/A</v>
          </cell>
          <cell r="CO270" t="str">
            <v>PKCAA9400</v>
          </cell>
          <cell r="CR270">
            <v>-690883.84</v>
          </cell>
          <cell r="CS270" t="e">
            <v>#REF!</v>
          </cell>
        </row>
        <row r="271">
          <cell r="A271" t="str">
            <v>PKCAA9400 Total</v>
          </cell>
          <cell r="B271" t="str">
            <v>PKCAA9400</v>
          </cell>
          <cell r="C271" t="str">
            <v xml:space="preserve"> Total</v>
          </cell>
          <cell r="D271" t="str">
            <v>PKCAA9400 Total</v>
          </cell>
          <cell r="E271" t="str">
            <v>PKCAA</v>
          </cell>
          <cell r="F271">
            <v>9400</v>
          </cell>
          <cell r="G271" t="str">
            <v>PKCAA9400</v>
          </cell>
          <cell r="H271" t="str">
            <v>NON-SERVICE</v>
          </cell>
          <cell r="I271" t="str">
            <v>DIVIDENDS</v>
          </cell>
          <cell r="J271" t="str">
            <v>GENERAL</v>
          </cell>
          <cell r="K271" t="str">
            <v>INTEREST ON INVESTMENTS        .</v>
          </cell>
          <cell r="N271" t="e">
            <v>#REF!</v>
          </cell>
          <cell r="O271" t="e">
            <v>#REF!</v>
          </cell>
          <cell r="R271" t="e">
            <v>#REF!</v>
          </cell>
          <cell r="S271" t="e">
            <v>#REF!</v>
          </cell>
          <cell r="V271">
            <v>0</v>
          </cell>
          <cell r="X271">
            <v>0</v>
          </cell>
          <cell r="Z271">
            <v>0</v>
          </cell>
          <cell r="AE271">
            <v>0</v>
          </cell>
          <cell r="AG271">
            <v>0</v>
          </cell>
          <cell r="AN271">
            <v>0</v>
          </cell>
          <cell r="AR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CB271">
            <v>0</v>
          </cell>
          <cell r="CC271">
            <v>0</v>
          </cell>
          <cell r="CD271">
            <v>0</v>
          </cell>
          <cell r="CE271" t="str">
            <v>Dividends</v>
          </cell>
          <cell r="CG271">
            <v>0</v>
          </cell>
          <cell r="CH271" t="str">
            <v>Financing and Investment Income</v>
          </cell>
          <cell r="CJ271">
            <v>0</v>
          </cell>
          <cell r="CL271" t="e">
            <v>#N/A</v>
          </cell>
          <cell r="CN271" t="e">
            <v>#N/A</v>
          </cell>
          <cell r="CO271" t="str">
            <v>PKCAA9400</v>
          </cell>
          <cell r="CR271">
            <v>0</v>
          </cell>
          <cell r="CS271">
            <v>0</v>
          </cell>
        </row>
        <row r="272">
          <cell r="A272" t="str">
            <v>PKDAA7200 Total</v>
          </cell>
          <cell r="B272" t="str">
            <v>PKDAA7200</v>
          </cell>
          <cell r="C272" t="str">
            <v xml:space="preserve"> Total</v>
          </cell>
          <cell r="D272" t="str">
            <v>PKDAA7200 Total</v>
          </cell>
          <cell r="E272" t="str">
            <v>PKDAA</v>
          </cell>
          <cell r="F272">
            <v>7200</v>
          </cell>
          <cell r="G272" t="str">
            <v>PKDAA7200</v>
          </cell>
          <cell r="H272" t="str">
            <v>NON-SERVICE</v>
          </cell>
          <cell r="I272" t="str">
            <v>TFR FROM ASSET MGT REV.ACT.</v>
          </cell>
          <cell r="J272" t="str">
            <v>GENERAL</v>
          </cell>
          <cell r="K272" t="str">
            <v>INTEREST                       .</v>
          </cell>
          <cell r="N272" t="e">
            <v>#REF!</v>
          </cell>
          <cell r="O272" t="e">
            <v>#REF!</v>
          </cell>
          <cell r="R272" t="e">
            <v>#REF!</v>
          </cell>
          <cell r="S272" t="e">
            <v>#REF!</v>
          </cell>
          <cell r="T272" t="e">
            <v>#REF!</v>
          </cell>
          <cell r="U272" t="e">
            <v>#REF!</v>
          </cell>
          <cell r="V272" t="e">
            <v>#REF!</v>
          </cell>
          <cell r="W272" t="e">
            <v>#REF!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  <cell r="AD272">
            <v>-225600</v>
          </cell>
          <cell r="AE272" t="e">
            <v>#REF!</v>
          </cell>
          <cell r="AF272" t="e">
            <v>#REF!</v>
          </cell>
          <cell r="AG272" t="e">
            <v>#REF!</v>
          </cell>
          <cell r="AH272" t="e">
            <v>#REF!</v>
          </cell>
          <cell r="AI272" t="e">
            <v>#REF!</v>
          </cell>
          <cell r="AJ272" t="e">
            <v>#REF!</v>
          </cell>
          <cell r="AK272" t="e">
            <v>#REF!</v>
          </cell>
          <cell r="AL272" t="e">
            <v>#REF!</v>
          </cell>
          <cell r="AM272" t="e">
            <v>#REF!</v>
          </cell>
          <cell r="AN272" t="e">
            <v>#REF!</v>
          </cell>
          <cell r="AR272" t="e">
            <v>#REF!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CB272">
            <v>0</v>
          </cell>
          <cell r="CC272">
            <v>0</v>
          </cell>
          <cell r="CD272">
            <v>0</v>
          </cell>
          <cell r="CE272" t="str">
            <v>Interest Payable</v>
          </cell>
          <cell r="CG272">
            <v>0</v>
          </cell>
          <cell r="CH272" t="str">
            <v>Financing and Investment Expenditure</v>
          </cell>
          <cell r="CJ272">
            <v>0</v>
          </cell>
          <cell r="CL272" t="e">
            <v>#N/A</v>
          </cell>
          <cell r="CN272" t="e">
            <v>#N/A</v>
          </cell>
          <cell r="CO272" t="str">
            <v>PKDAA7200</v>
          </cell>
          <cell r="CR272">
            <v>0</v>
          </cell>
          <cell r="CS272" t="e">
            <v>#REF!</v>
          </cell>
        </row>
        <row r="273">
          <cell r="A273" t="str">
            <v>PKDAA7700 Total</v>
          </cell>
          <cell r="B273" t="str">
            <v>PKDAA7700</v>
          </cell>
          <cell r="C273" t="str">
            <v xml:space="preserve"> Total</v>
          </cell>
          <cell r="D273" t="str">
            <v>PKDAA7700 Total</v>
          </cell>
          <cell r="E273" t="str">
            <v>PKDAA</v>
          </cell>
          <cell r="F273">
            <v>7700</v>
          </cell>
          <cell r="G273" t="str">
            <v>PKDAA7700</v>
          </cell>
          <cell r="H273" t="str">
            <v>NON-SERVICE</v>
          </cell>
          <cell r="I273" t="str">
            <v>TFR FROM ASSET MGT REV.ACT.</v>
          </cell>
          <cell r="J273" t="str">
            <v>GENERAL</v>
          </cell>
          <cell r="K273" t="str">
            <v>P.W.L.B.</v>
          </cell>
          <cell r="N273" t="e">
            <v>#REF!</v>
          </cell>
          <cell r="O273" t="e">
            <v>#REF!</v>
          </cell>
          <cell r="R273" t="e">
            <v>#REF!</v>
          </cell>
          <cell r="S273" t="e">
            <v>#REF!</v>
          </cell>
          <cell r="T273" t="e">
            <v>#REF!</v>
          </cell>
          <cell r="U273" t="e">
            <v>#REF!</v>
          </cell>
          <cell r="V273" t="e">
            <v>#REF!</v>
          </cell>
          <cell r="W273" t="e">
            <v>#REF!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  <cell r="AE273" t="e">
            <v>#REF!</v>
          </cell>
          <cell r="AF273" t="e">
            <v>#REF!</v>
          </cell>
          <cell r="AG273" t="e">
            <v>#REF!</v>
          </cell>
          <cell r="AH273" t="e">
            <v>#REF!</v>
          </cell>
          <cell r="AI273" t="e">
            <v>#REF!</v>
          </cell>
          <cell r="AJ273" t="e">
            <v>#REF!</v>
          </cell>
          <cell r="AK273" t="e">
            <v>#REF!</v>
          </cell>
          <cell r="AL273" t="e">
            <v>#REF!</v>
          </cell>
          <cell r="AM273" t="e">
            <v>#REF!</v>
          </cell>
          <cell r="AN273" t="e">
            <v>#REF!</v>
          </cell>
          <cell r="AR273" t="e">
            <v>#REF!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CB273">
            <v>0</v>
          </cell>
          <cell r="CC273">
            <v>0</v>
          </cell>
          <cell r="CD273">
            <v>0</v>
          </cell>
          <cell r="CE273" t="str">
            <v>Interest Payable</v>
          </cell>
          <cell r="CG273">
            <v>0</v>
          </cell>
          <cell r="CH273" t="str">
            <v>Financing and Investment Expenditure</v>
          </cell>
          <cell r="CJ273">
            <v>0</v>
          </cell>
          <cell r="CL273" t="e">
            <v>#N/A</v>
          </cell>
          <cell r="CN273" t="e">
            <v>#N/A</v>
          </cell>
          <cell r="CO273" t="str">
            <v>PKDAA7700</v>
          </cell>
          <cell r="CR273">
            <v>1094880.3400000001</v>
          </cell>
          <cell r="CS273" t="e">
            <v>#REF!</v>
          </cell>
        </row>
        <row r="274">
          <cell r="A274" t="str">
            <v>PKEAA7005 Total</v>
          </cell>
          <cell r="B274" t="str">
            <v>PKEAA7005</v>
          </cell>
          <cell r="C274" t="str">
            <v xml:space="preserve"> Total</v>
          </cell>
          <cell r="D274" t="str">
            <v>PKEAA7005 Total</v>
          </cell>
          <cell r="E274" t="str">
            <v>PKEAA</v>
          </cell>
          <cell r="F274">
            <v>7005</v>
          </cell>
          <cell r="G274" t="str">
            <v>PKEAA7005</v>
          </cell>
          <cell r="H274" t="str">
            <v>NON-SERVICE</v>
          </cell>
          <cell r="I274" t="str">
            <v>CONT.TO CAPITAL RESERVE</v>
          </cell>
          <cell r="J274" t="str">
            <v>GENERAL</v>
          </cell>
          <cell r="K274" t="str">
            <v>IMPAIRMENT</v>
          </cell>
          <cell r="N274" t="e">
            <v>#REF!</v>
          </cell>
          <cell r="O274" t="e">
            <v>#REF!</v>
          </cell>
          <cell r="R274" t="e">
            <v>#REF!</v>
          </cell>
          <cell r="S274" t="e">
            <v>#REF!</v>
          </cell>
          <cell r="V274">
            <v>0</v>
          </cell>
          <cell r="X274">
            <v>0</v>
          </cell>
          <cell r="Z274">
            <v>0</v>
          </cell>
          <cell r="AA274" t="e">
            <v>#REF!</v>
          </cell>
          <cell r="AB274" t="e">
            <v>#REF!</v>
          </cell>
          <cell r="AC274" t="e">
            <v>#REF!</v>
          </cell>
          <cell r="AE274" t="e">
            <v>#REF!</v>
          </cell>
          <cell r="AF274" t="e">
            <v>#REF!</v>
          </cell>
          <cell r="AG274" t="e">
            <v>#REF!</v>
          </cell>
          <cell r="AH274" t="e">
            <v>#REF!</v>
          </cell>
          <cell r="AI274" t="e">
            <v>#REF!</v>
          </cell>
          <cell r="AJ274" t="e">
            <v>#REF!</v>
          </cell>
          <cell r="AK274" t="e">
            <v>#REF!</v>
          </cell>
          <cell r="AL274" t="e">
            <v>#REF!</v>
          </cell>
          <cell r="AM274" t="e">
            <v>#REF!</v>
          </cell>
          <cell r="AN274" t="e">
            <v>#REF!</v>
          </cell>
          <cell r="AR274" t="e">
            <v>#REF!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CA274">
            <v>-200000</v>
          </cell>
          <cell r="CB274">
            <v>335957</v>
          </cell>
          <cell r="CC274">
            <v>-200000</v>
          </cell>
          <cell r="CD274">
            <v>-200000</v>
          </cell>
          <cell r="CE274" t="str">
            <v>Surplus/ Deficit</v>
          </cell>
          <cell r="CG274">
            <v>-200000</v>
          </cell>
          <cell r="CH274" t="str">
            <v>Surplus/ Deficit</v>
          </cell>
          <cell r="CJ274">
            <v>-200000</v>
          </cell>
          <cell r="CL274" t="e">
            <v>#N/A</v>
          </cell>
          <cell r="CN274" t="e">
            <v>#N/A</v>
          </cell>
          <cell r="CO274" t="str">
            <v>PKEAA7005</v>
          </cell>
          <cell r="CR274">
            <v>-44844.95</v>
          </cell>
          <cell r="CS274" t="e">
            <v>#REF!</v>
          </cell>
        </row>
        <row r="275">
          <cell r="A275" t="str">
            <v>PKEAA7110 Total</v>
          </cell>
          <cell r="B275" t="str">
            <v>PKEAA7110</v>
          </cell>
          <cell r="C275" t="str">
            <v xml:space="preserve"> Total</v>
          </cell>
          <cell r="D275" t="str">
            <v>PKEAA7110 Total</v>
          </cell>
          <cell r="E275" t="str">
            <v>PKEAA</v>
          </cell>
          <cell r="F275">
            <v>7110</v>
          </cell>
          <cell r="G275" t="str">
            <v>PKEAA7110</v>
          </cell>
          <cell r="H275" t="str">
            <v>NON-SERVICE</v>
          </cell>
          <cell r="I275" t="str">
            <v>CONT.TO CAPITAL RESERVE</v>
          </cell>
          <cell r="J275" t="str">
            <v>GENERAL</v>
          </cell>
          <cell r="K275" t="str">
            <v>REPAYMENT                      .</v>
          </cell>
          <cell r="N275" t="e">
            <v>#REF!</v>
          </cell>
          <cell r="O275" t="e">
            <v>#REF!</v>
          </cell>
          <cell r="R275" t="e">
            <v>#REF!</v>
          </cell>
          <cell r="S275" t="e">
            <v>#REF!</v>
          </cell>
          <cell r="V275">
            <v>0</v>
          </cell>
          <cell r="X275">
            <v>0</v>
          </cell>
          <cell r="Z275">
            <v>0</v>
          </cell>
          <cell r="AA275" t="e">
            <v>#REF!</v>
          </cell>
          <cell r="AB275" t="e">
            <v>#REF!</v>
          </cell>
          <cell r="AC275" t="e">
            <v>#REF!</v>
          </cell>
          <cell r="AE275" t="e">
            <v>#REF!</v>
          </cell>
          <cell r="AF275" t="e">
            <v>#REF!</v>
          </cell>
          <cell r="AG275" t="e">
            <v>#REF!</v>
          </cell>
          <cell r="AH275" t="e">
            <v>#REF!</v>
          </cell>
          <cell r="AI275" t="e">
            <v>#REF!</v>
          </cell>
          <cell r="AJ275" t="e">
            <v>#REF!</v>
          </cell>
          <cell r="AK275" t="e">
            <v>#REF!</v>
          </cell>
          <cell r="AL275" t="e">
            <v>#REF!</v>
          </cell>
          <cell r="AM275" t="e">
            <v>#REF!</v>
          </cell>
          <cell r="AN275" t="e">
            <v>#REF!</v>
          </cell>
          <cell r="AO275">
            <v>-558511</v>
          </cell>
          <cell r="AR275" t="e">
            <v>#REF!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CA275">
            <v>-285968</v>
          </cell>
          <cell r="CB275">
            <v>792218</v>
          </cell>
          <cell r="CC275">
            <v>277355</v>
          </cell>
          <cell r="CD275">
            <v>-275116</v>
          </cell>
          <cell r="CE275" t="str">
            <v>Surplus/ Deficit</v>
          </cell>
          <cell r="CG275">
            <v>-285968</v>
          </cell>
          <cell r="CH275" t="str">
            <v>Surplus/ Deficit</v>
          </cell>
          <cell r="CJ275">
            <v>-285968</v>
          </cell>
          <cell r="CL275" t="e">
            <v>#N/A</v>
          </cell>
          <cell r="CN275" t="e">
            <v>#N/A</v>
          </cell>
          <cell r="CO275" t="str">
            <v>PKEAA7110</v>
          </cell>
          <cell r="CR275">
            <v>565660.75</v>
          </cell>
          <cell r="CS275" t="e">
            <v>#REF!</v>
          </cell>
        </row>
        <row r="276">
          <cell r="A276" t="str">
            <v>PKEAA7800 Total</v>
          </cell>
          <cell r="B276" t="str">
            <v>PKEAA7800</v>
          </cell>
          <cell r="C276" t="str">
            <v xml:space="preserve"> Total</v>
          </cell>
          <cell r="D276" t="str">
            <v>PKEAA7800 Total</v>
          </cell>
          <cell r="E276" t="str">
            <v>PKEAA</v>
          </cell>
          <cell r="F276">
            <v>7800</v>
          </cell>
          <cell r="G276" t="str">
            <v>PKEAA7800</v>
          </cell>
          <cell r="H276" t="str">
            <v>NON-SERVICE</v>
          </cell>
          <cell r="I276" t="str">
            <v>CONT.TO CAPITAL RESERVE</v>
          </cell>
          <cell r="J276" t="str">
            <v>GENERAL</v>
          </cell>
          <cell r="K276" t="str">
            <v>GOVT GRANTS DEFERRED-DEF CHARGES</v>
          </cell>
          <cell r="N276" t="e">
            <v>#REF!</v>
          </cell>
          <cell r="O276" t="e">
            <v>#REF!</v>
          </cell>
          <cell r="R276" t="e">
            <v>#REF!</v>
          </cell>
          <cell r="S276" t="e">
            <v>#REF!</v>
          </cell>
          <cell r="V276">
            <v>0</v>
          </cell>
          <cell r="X276">
            <v>0</v>
          </cell>
          <cell r="Z276">
            <v>0</v>
          </cell>
          <cell r="AE276">
            <v>0</v>
          </cell>
          <cell r="AG276">
            <v>0</v>
          </cell>
          <cell r="AN276">
            <v>0</v>
          </cell>
          <cell r="AR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CB276">
            <v>0</v>
          </cell>
          <cell r="CC276">
            <v>0</v>
          </cell>
          <cell r="CD276">
            <v>0</v>
          </cell>
          <cell r="CE276" t="str">
            <v>Surplus/ Deficit</v>
          </cell>
          <cell r="CG276">
            <v>0</v>
          </cell>
          <cell r="CH276" t="str">
            <v>Surplus/ Deficit</v>
          </cell>
          <cell r="CJ276">
            <v>0</v>
          </cell>
          <cell r="CL276" t="e">
            <v>#N/A</v>
          </cell>
          <cell r="CN276" t="e">
            <v>#N/A</v>
          </cell>
          <cell r="CO276" t="str">
            <v>PKEAA7800</v>
          </cell>
          <cell r="CR276">
            <v>0</v>
          </cell>
          <cell r="CS276">
            <v>0</v>
          </cell>
        </row>
        <row r="277">
          <cell r="A277" t="str">
            <v>PKEAA7999 Total</v>
          </cell>
          <cell r="B277" t="str">
            <v>PKEAA7999</v>
          </cell>
          <cell r="C277" t="str">
            <v xml:space="preserve"> Total</v>
          </cell>
          <cell r="D277" t="str">
            <v>PKEAA7999 Total</v>
          </cell>
          <cell r="E277" t="str">
            <v>PKEAA</v>
          </cell>
          <cell r="F277">
            <v>7999</v>
          </cell>
          <cell r="G277" t="str">
            <v>PKEAA7999</v>
          </cell>
          <cell r="H277" t="str">
            <v>NON-SERVICE</v>
          </cell>
          <cell r="I277" t="str">
            <v>CONT.TO CAPITAL RESERVE</v>
          </cell>
          <cell r="J277" t="str">
            <v>GENERAL</v>
          </cell>
          <cell r="K277" t="e">
            <v>#N/A</v>
          </cell>
          <cell r="N277" t="e">
            <v>#REF!</v>
          </cell>
          <cell r="O277" t="e">
            <v>#REF!</v>
          </cell>
          <cell r="R277" t="e">
            <v>#REF!</v>
          </cell>
          <cell r="S277" t="e">
            <v>#REF!</v>
          </cell>
          <cell r="V277">
            <v>0</v>
          </cell>
          <cell r="X277">
            <v>0</v>
          </cell>
          <cell r="Z277">
            <v>0</v>
          </cell>
          <cell r="AE277">
            <v>0</v>
          </cell>
          <cell r="AG277">
            <v>0</v>
          </cell>
          <cell r="AN277">
            <v>0</v>
          </cell>
          <cell r="AR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CB277">
            <v>0</v>
          </cell>
          <cell r="CC277">
            <v>0</v>
          </cell>
          <cell r="CD277">
            <v>0</v>
          </cell>
          <cell r="CE277" t="str">
            <v>Surplus/ Deficit</v>
          </cell>
          <cell r="CH277" t="str">
            <v>Surplus/ Deficit</v>
          </cell>
          <cell r="CJ277">
            <v>0</v>
          </cell>
          <cell r="CL277" t="e">
            <v>#N/A</v>
          </cell>
          <cell r="CN277" t="e">
            <v>#N/A</v>
          </cell>
          <cell r="CO277" t="str">
            <v>PKEAA7999</v>
          </cell>
          <cell r="CR277">
            <v>0</v>
          </cell>
          <cell r="CS277">
            <v>0</v>
          </cell>
        </row>
        <row r="278">
          <cell r="A278" t="str">
            <v>PKFAA9321 Total</v>
          </cell>
          <cell r="B278" t="str">
            <v>PKFAA9321</v>
          </cell>
          <cell r="C278" t="str">
            <v xml:space="preserve"> Total</v>
          </cell>
          <cell r="D278" t="str">
            <v>PKFAA9321 Total</v>
          </cell>
          <cell r="E278" t="str">
            <v>PKFAA</v>
          </cell>
          <cell r="F278">
            <v>9321</v>
          </cell>
          <cell r="G278" t="str">
            <v>PKFAA9321</v>
          </cell>
          <cell r="H278" t="str">
            <v>NON-SERVICE</v>
          </cell>
          <cell r="I278" t="str">
            <v>LEVY</v>
          </cell>
          <cell r="J278" t="str">
            <v>KNOWSLEY MBC</v>
          </cell>
          <cell r="K278" t="str">
            <v>OTHER CONTRIBUTIONS            .</v>
          </cell>
          <cell r="N278" t="e">
            <v>#REF!</v>
          </cell>
          <cell r="O278" t="e">
            <v>#REF!</v>
          </cell>
          <cell r="R278" t="e">
            <v>#REF!</v>
          </cell>
          <cell r="S278" t="e">
            <v>#REF!</v>
          </cell>
          <cell r="T278" t="e">
            <v>#REF!</v>
          </cell>
          <cell r="U278" t="e">
            <v>#REF!</v>
          </cell>
          <cell r="V278" t="e">
            <v>#REF!</v>
          </cell>
          <cell r="W278" t="e">
            <v>#REF!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  <cell r="AE278" t="e">
            <v>#REF!</v>
          </cell>
          <cell r="AF278" t="e">
            <v>#REF!</v>
          </cell>
          <cell r="AG278" t="e">
            <v>#REF!</v>
          </cell>
          <cell r="AH278" t="e">
            <v>#REF!</v>
          </cell>
          <cell r="AI278" t="e">
            <v>#REF!</v>
          </cell>
          <cell r="AJ278" t="e">
            <v>#REF!</v>
          </cell>
          <cell r="AK278" t="e">
            <v>#REF!</v>
          </cell>
          <cell r="AL278" t="e">
            <v>#REF!</v>
          </cell>
          <cell r="AM278" t="e">
            <v>#REF!</v>
          </cell>
          <cell r="AN278" t="e">
            <v>#REF!</v>
          </cell>
          <cell r="AR278" t="e">
            <v>#REF!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CB278">
            <v>0</v>
          </cell>
          <cell r="CC278">
            <v>0</v>
          </cell>
          <cell r="CD278">
            <v>0</v>
          </cell>
          <cell r="CE278" t="str">
            <v>Levy</v>
          </cell>
          <cell r="CG278">
            <v>0</v>
          </cell>
          <cell r="CH278" t="str">
            <v>Levy, Taxation and Non-Specific Grant Income Inc</v>
          </cell>
          <cell r="CJ278">
            <v>0</v>
          </cell>
          <cell r="CL278" t="e">
            <v>#N/A</v>
          </cell>
          <cell r="CN278" t="e">
            <v>#N/A</v>
          </cell>
          <cell r="CO278" t="str">
            <v>PKFAA9321</v>
          </cell>
          <cell r="CR278">
            <v>-8026693</v>
          </cell>
          <cell r="CS278" t="e">
            <v>#REF!</v>
          </cell>
        </row>
        <row r="279">
          <cell r="A279" t="str">
            <v>PKFBA9321 Total</v>
          </cell>
          <cell r="B279" t="str">
            <v>PKFBA9321</v>
          </cell>
          <cell r="C279" t="str">
            <v xml:space="preserve"> Total</v>
          </cell>
          <cell r="D279" t="str">
            <v>PKFBA9321 Total</v>
          </cell>
          <cell r="E279" t="str">
            <v>PKFBA</v>
          </cell>
          <cell r="F279">
            <v>9321</v>
          </cell>
          <cell r="G279" t="str">
            <v>PKFBA9321</v>
          </cell>
          <cell r="H279" t="str">
            <v>NON-SERVICE</v>
          </cell>
          <cell r="I279" t="str">
            <v>LEVY</v>
          </cell>
          <cell r="J279" t="str">
            <v>LIVERPOOL CC</v>
          </cell>
          <cell r="K279" t="str">
            <v>OTHER CONTRIBUTIONS            .</v>
          </cell>
          <cell r="N279" t="e">
            <v>#REF!</v>
          </cell>
          <cell r="O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 t="e">
            <v>#REF!</v>
          </cell>
          <cell r="AJ279" t="e">
            <v>#REF!</v>
          </cell>
          <cell r="AK279" t="e">
            <v>#REF!</v>
          </cell>
          <cell r="AL279" t="e">
            <v>#REF!</v>
          </cell>
          <cell r="AM279" t="e">
            <v>#REF!</v>
          </cell>
          <cell r="AN279" t="e">
            <v>#REF!</v>
          </cell>
          <cell r="AR279" t="e">
            <v>#REF!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CB279">
            <v>0</v>
          </cell>
          <cell r="CC279">
            <v>0</v>
          </cell>
          <cell r="CD279">
            <v>0</v>
          </cell>
          <cell r="CE279" t="str">
            <v>Levy</v>
          </cell>
          <cell r="CG279">
            <v>0</v>
          </cell>
          <cell r="CH279" t="str">
            <v>Levy, Taxation and Non-Specific Grant Income Inc</v>
          </cell>
          <cell r="CJ279">
            <v>0</v>
          </cell>
          <cell r="CL279" t="e">
            <v>#N/A</v>
          </cell>
          <cell r="CN279" t="e">
            <v>#N/A</v>
          </cell>
          <cell r="CO279" t="str">
            <v>PKFBA9321</v>
          </cell>
          <cell r="CR279">
            <v>-23799170</v>
          </cell>
          <cell r="CS279" t="e">
            <v>#REF!</v>
          </cell>
        </row>
        <row r="280">
          <cell r="A280" t="str">
            <v>PKFCA9321 Total</v>
          </cell>
          <cell r="B280" t="str">
            <v>PKFCA9321</v>
          </cell>
          <cell r="C280" t="str">
            <v xml:space="preserve"> Total</v>
          </cell>
          <cell r="D280" t="str">
            <v>PKFCA9321 Total</v>
          </cell>
          <cell r="E280" t="str">
            <v>PKFCA</v>
          </cell>
          <cell r="F280">
            <v>9321</v>
          </cell>
          <cell r="G280" t="str">
            <v>PKFCA9321</v>
          </cell>
          <cell r="H280" t="str">
            <v>NON-SERVICE</v>
          </cell>
          <cell r="I280" t="str">
            <v>LEVY</v>
          </cell>
          <cell r="J280" t="str">
            <v>ST.HELENS MBC</v>
          </cell>
          <cell r="K280" t="str">
            <v>OTHER CONTRIBUTIONS            .</v>
          </cell>
          <cell r="N280" t="e">
            <v>#REF!</v>
          </cell>
          <cell r="O280" t="e">
            <v>#REF!</v>
          </cell>
          <cell r="R280" t="e">
            <v>#REF!</v>
          </cell>
          <cell r="S280" t="e">
            <v>#REF!</v>
          </cell>
          <cell r="V280">
            <v>0</v>
          </cell>
          <cell r="X280">
            <v>0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  <cell r="AE280" t="e">
            <v>#REF!</v>
          </cell>
          <cell r="AF280" t="e">
            <v>#REF!</v>
          </cell>
          <cell r="AG280" t="e">
            <v>#REF!</v>
          </cell>
          <cell r="AH280" t="e">
            <v>#REF!</v>
          </cell>
          <cell r="AI280" t="e">
            <v>#REF!</v>
          </cell>
          <cell r="AJ280" t="e">
            <v>#REF!</v>
          </cell>
          <cell r="AK280" t="e">
            <v>#REF!</v>
          </cell>
          <cell r="AL280" t="e">
            <v>#REF!</v>
          </cell>
          <cell r="AM280" t="e">
            <v>#REF!</v>
          </cell>
          <cell r="AN280" t="e">
            <v>#REF!</v>
          </cell>
          <cell r="AR280" t="e">
            <v>#REF!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CB280">
            <v>0</v>
          </cell>
          <cell r="CC280">
            <v>0</v>
          </cell>
          <cell r="CD280">
            <v>0</v>
          </cell>
          <cell r="CE280" t="str">
            <v>Levy</v>
          </cell>
          <cell r="CG280">
            <v>0</v>
          </cell>
          <cell r="CH280" t="str">
            <v>Levy, Taxation and Non-Specific Grant Income Inc</v>
          </cell>
          <cell r="CJ280">
            <v>0</v>
          </cell>
          <cell r="CL280" t="e">
            <v>#N/A</v>
          </cell>
          <cell r="CN280" t="e">
            <v>#N/A</v>
          </cell>
          <cell r="CO280" t="str">
            <v>PKFCA9321</v>
          </cell>
          <cell r="CR280">
            <v>-9026666</v>
          </cell>
          <cell r="CS280" t="e">
            <v>#REF!</v>
          </cell>
        </row>
        <row r="281">
          <cell r="A281" t="str">
            <v>PKFDA9321 Total</v>
          </cell>
          <cell r="B281" t="str">
            <v>PKFDA9321</v>
          </cell>
          <cell r="C281" t="str">
            <v xml:space="preserve"> Total</v>
          </cell>
          <cell r="D281" t="str">
            <v>PKFDA9321 Total</v>
          </cell>
          <cell r="E281" t="str">
            <v>PKFDA</v>
          </cell>
          <cell r="F281">
            <v>9321</v>
          </cell>
          <cell r="G281" t="str">
            <v>PKFDA9321</v>
          </cell>
          <cell r="H281" t="str">
            <v>NON-SERVICE</v>
          </cell>
          <cell r="I281" t="str">
            <v>LEVY</v>
          </cell>
          <cell r="J281" t="str">
            <v>SEFTON MBC</v>
          </cell>
          <cell r="K281" t="str">
            <v>OTHER CONTRIBUTIONS            .</v>
          </cell>
          <cell r="N281" t="e">
            <v>#REF!</v>
          </cell>
          <cell r="O281" t="e">
            <v>#REF!</v>
          </cell>
          <cell r="R281" t="e">
            <v>#REF!</v>
          </cell>
          <cell r="S281" t="e">
            <v>#REF!</v>
          </cell>
          <cell r="T281" t="e">
            <v>#REF!</v>
          </cell>
          <cell r="U281" t="e">
            <v>#REF!</v>
          </cell>
          <cell r="V281" t="e">
            <v>#REF!</v>
          </cell>
          <cell r="W281" t="e">
            <v>#REF!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  <cell r="AE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I281" t="e">
            <v>#REF!</v>
          </cell>
          <cell r="AJ281" t="e">
            <v>#REF!</v>
          </cell>
          <cell r="AK281" t="e">
            <v>#REF!</v>
          </cell>
          <cell r="AL281" t="e">
            <v>#REF!</v>
          </cell>
          <cell r="AM281" t="e">
            <v>#REF!</v>
          </cell>
          <cell r="AN281" t="e">
            <v>#REF!</v>
          </cell>
          <cell r="AR281" t="e">
            <v>#REF!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CB281">
            <v>0</v>
          </cell>
          <cell r="CC281">
            <v>0</v>
          </cell>
          <cell r="CD281">
            <v>0</v>
          </cell>
          <cell r="CE281" t="str">
            <v>Levy</v>
          </cell>
          <cell r="CG281">
            <v>0</v>
          </cell>
          <cell r="CH281" t="str">
            <v>Levy, Taxation and Non-Specific Grant Income Inc</v>
          </cell>
          <cell r="CJ281">
            <v>0</v>
          </cell>
          <cell r="CL281" t="e">
            <v>#N/A</v>
          </cell>
          <cell r="CN281" t="e">
            <v>#N/A</v>
          </cell>
          <cell r="CO281" t="str">
            <v>PKFDA9321</v>
          </cell>
          <cell r="CR281">
            <v>-12974007</v>
          </cell>
          <cell r="CS281" t="e">
            <v>#REF!</v>
          </cell>
        </row>
        <row r="282">
          <cell r="A282" t="str">
            <v>PKFEA9321 Total</v>
          </cell>
          <cell r="B282" t="str">
            <v>PKFEA9321</v>
          </cell>
          <cell r="C282" t="str">
            <v xml:space="preserve"> Total</v>
          </cell>
          <cell r="D282" t="str">
            <v>PKFEA9321 Total</v>
          </cell>
          <cell r="E282" t="str">
            <v>PKFEA</v>
          </cell>
          <cell r="F282">
            <v>9321</v>
          </cell>
          <cell r="G282" t="str">
            <v>PKFEA9321</v>
          </cell>
          <cell r="H282" t="str">
            <v>NON-SERVICE</v>
          </cell>
          <cell r="I282" t="str">
            <v>LEVY</v>
          </cell>
          <cell r="J282" t="str">
            <v>WIRRAL MBC</v>
          </cell>
          <cell r="K282" t="str">
            <v>OTHER CONTRIBUTIONS            .</v>
          </cell>
          <cell r="N282" t="e">
            <v>#REF!</v>
          </cell>
          <cell r="O282" t="e">
            <v>#REF!</v>
          </cell>
          <cell r="R282" t="e">
            <v>#REF!</v>
          </cell>
          <cell r="S282" t="e">
            <v>#REF!</v>
          </cell>
          <cell r="T282" t="e">
            <v>#REF!</v>
          </cell>
          <cell r="U282" t="e">
            <v>#REF!</v>
          </cell>
          <cell r="V282" t="e">
            <v>#REF!</v>
          </cell>
          <cell r="W282" t="e">
            <v>#REF!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  <cell r="AE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I282" t="e">
            <v>#REF!</v>
          </cell>
          <cell r="AJ282" t="e">
            <v>#REF!</v>
          </cell>
          <cell r="AK282" t="e">
            <v>#REF!</v>
          </cell>
          <cell r="AL282" t="e">
            <v>#REF!</v>
          </cell>
          <cell r="AM282" t="e">
            <v>#REF!</v>
          </cell>
          <cell r="AN282" t="e">
            <v>#REF!</v>
          </cell>
          <cell r="AR282" t="e">
            <v>#REF!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CB282">
            <v>0</v>
          </cell>
          <cell r="CC282">
            <v>0</v>
          </cell>
          <cell r="CD282">
            <v>0</v>
          </cell>
          <cell r="CE282" t="str">
            <v>Levy</v>
          </cell>
          <cell r="CG282">
            <v>0</v>
          </cell>
          <cell r="CH282" t="str">
            <v>Levy, Taxation and Non-Specific Grant Income Inc</v>
          </cell>
          <cell r="CJ282">
            <v>0</v>
          </cell>
          <cell r="CL282" t="e">
            <v>#N/A</v>
          </cell>
          <cell r="CN282" t="e">
            <v>#N/A</v>
          </cell>
          <cell r="CO282" t="str">
            <v>PKFEA9321</v>
          </cell>
          <cell r="CR282">
            <v>-17045532</v>
          </cell>
          <cell r="CS282" t="e">
            <v>#REF!</v>
          </cell>
        </row>
        <row r="283">
          <cell r="A283" t="str">
            <v>PKGAA4610 Total</v>
          </cell>
          <cell r="B283" t="str">
            <v>PKGAA4610</v>
          </cell>
          <cell r="C283" t="str">
            <v xml:space="preserve"> Total</v>
          </cell>
          <cell r="D283" t="str">
            <v>PKGAA4610 Total</v>
          </cell>
          <cell r="E283" t="str">
            <v>PKGAA</v>
          </cell>
          <cell r="F283">
            <v>4610</v>
          </cell>
          <cell r="G283" t="str">
            <v>PKGAA4610</v>
          </cell>
          <cell r="H283" t="str">
            <v>NON-SERVICE</v>
          </cell>
          <cell r="I283" t="str">
            <v>CONTRIBUTION TO SINKING FUND</v>
          </cell>
          <cell r="J283" t="str">
            <v>GENERAL</v>
          </cell>
          <cell r="K283" t="str">
            <v>WASTE DISPOSAL CHARGES         .</v>
          </cell>
          <cell r="N283" t="e">
            <v>#REF!</v>
          </cell>
          <cell r="O283" t="e">
            <v>#REF!</v>
          </cell>
          <cell r="R283" t="e">
            <v>#REF!</v>
          </cell>
          <cell r="S283" t="e">
            <v>#REF!</v>
          </cell>
          <cell r="U283" t="e">
            <v>#REF!</v>
          </cell>
          <cell r="V283" t="e">
            <v>#REF!</v>
          </cell>
          <cell r="W283" t="e">
            <v>#REF!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  <cell r="AE283" t="e">
            <v>#REF!</v>
          </cell>
          <cell r="AF283" t="e">
            <v>#REF!</v>
          </cell>
          <cell r="AG283" t="e">
            <v>#REF!</v>
          </cell>
          <cell r="AH283" t="e">
            <v>#REF!</v>
          </cell>
          <cell r="AI283" t="e">
            <v>#REF!</v>
          </cell>
          <cell r="AJ283" t="e">
            <v>#REF!</v>
          </cell>
          <cell r="AK283" t="e">
            <v>#REF!</v>
          </cell>
          <cell r="AL283" t="e">
            <v>#REF!</v>
          </cell>
          <cell r="AM283" t="e">
            <v>#REF!</v>
          </cell>
          <cell r="AN283" t="e">
            <v>#REF!</v>
          </cell>
          <cell r="AR283" t="e">
            <v>#REF!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CB283">
            <v>0</v>
          </cell>
          <cell r="CC283">
            <v>0</v>
          </cell>
          <cell r="CD283">
            <v>0</v>
          </cell>
          <cell r="CE283" t="str">
            <v>Surplus/ Deficit</v>
          </cell>
          <cell r="CG283">
            <v>0</v>
          </cell>
          <cell r="CH283" t="str">
            <v>Surplus/ Deficit</v>
          </cell>
          <cell r="CJ283">
            <v>0</v>
          </cell>
          <cell r="CL283" t="e">
            <v>#N/A</v>
          </cell>
          <cell r="CN283" t="e">
            <v>#N/A</v>
          </cell>
          <cell r="CO283" t="str">
            <v>PKGAA4610</v>
          </cell>
          <cell r="CR283">
            <v>7500000</v>
          </cell>
          <cell r="CS283" t="e">
            <v>#REF!</v>
          </cell>
        </row>
        <row r="284">
          <cell r="A284" t="str">
            <v>PKHAA9302 Total</v>
          </cell>
          <cell r="B284" t="str">
            <v>PKHAA9302</v>
          </cell>
          <cell r="C284" t="str">
            <v xml:space="preserve"> Total</v>
          </cell>
          <cell r="D284" t="str">
            <v>PKHAA9302 Total</v>
          </cell>
          <cell r="E284" t="str">
            <v>PKHAA</v>
          </cell>
          <cell r="F284">
            <v>9302</v>
          </cell>
          <cell r="G284" t="str">
            <v>PKHAA9302</v>
          </cell>
          <cell r="H284" t="str">
            <v>NON-SERVICE</v>
          </cell>
          <cell r="I284" t="str">
            <v>CONT TO ADVISORS COST</v>
          </cell>
          <cell r="J284" t="str">
            <v>GENERAL</v>
          </cell>
          <cell r="K284" t="str">
            <v>WASTE DISPOSAL</v>
          </cell>
          <cell r="N284" t="e">
            <v>#REF!</v>
          </cell>
          <cell r="O284" t="e">
            <v>#REF!</v>
          </cell>
          <cell r="R284" t="e">
            <v>#REF!</v>
          </cell>
          <cell r="S284" t="e">
            <v>#REF!</v>
          </cell>
          <cell r="V284">
            <v>0</v>
          </cell>
          <cell r="X284">
            <v>0</v>
          </cell>
          <cell r="Z284">
            <v>0</v>
          </cell>
          <cell r="AE284">
            <v>0</v>
          </cell>
          <cell r="AG284">
            <v>0</v>
          </cell>
          <cell r="AL284" t="e">
            <v>#REF!</v>
          </cell>
          <cell r="AM284" t="e">
            <v>#REF!</v>
          </cell>
          <cell r="AN284" t="e">
            <v>#REF!</v>
          </cell>
          <cell r="AO284">
            <v>711116</v>
          </cell>
          <cell r="AR284" t="e">
            <v>#REF!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CB284">
            <v>0</v>
          </cell>
          <cell r="CC284">
            <v>0</v>
          </cell>
          <cell r="CD284">
            <v>0</v>
          </cell>
          <cell r="CE284" t="str">
            <v>Surplus/ Deficit</v>
          </cell>
          <cell r="CG284">
            <v>0</v>
          </cell>
          <cell r="CH284" t="str">
            <v>Surplus/ Deficit</v>
          </cell>
          <cell r="CJ284">
            <v>0</v>
          </cell>
          <cell r="CL284" t="e">
            <v>#N/A</v>
          </cell>
          <cell r="CN284" t="e">
            <v>#N/A</v>
          </cell>
          <cell r="CO284" t="str">
            <v>PLAAA910</v>
          </cell>
          <cell r="CR284">
            <v>-700600.54</v>
          </cell>
          <cell r="CS284">
            <v>-700600.54</v>
          </cell>
        </row>
        <row r="285">
          <cell r="A285" t="str">
            <v>PLAAA910 Total</v>
          </cell>
          <cell r="B285" t="str">
            <v>PLAAA910</v>
          </cell>
          <cell r="C285" t="str">
            <v xml:space="preserve"> Total</v>
          </cell>
          <cell r="D285" t="str">
            <v>PLAAA910 Total</v>
          </cell>
          <cell r="E285" t="str">
            <v>PLAAA</v>
          </cell>
          <cell r="F285">
            <v>910</v>
          </cell>
          <cell r="G285" t="str">
            <v>PLAAA910</v>
          </cell>
          <cell r="H285" t="str">
            <v>LANDFILL SITES</v>
          </cell>
          <cell r="I285" t="str">
            <v>BIDSTON MOSS</v>
          </cell>
          <cell r="J285" t="str">
            <v>GENERAL</v>
          </cell>
          <cell r="K285" t="str">
            <v>TRAINING POST-QUALN FEES       .</v>
          </cell>
          <cell r="N285" t="e">
            <v>#REF!</v>
          </cell>
          <cell r="O285" t="e">
            <v>#REF!</v>
          </cell>
          <cell r="R285" t="e">
            <v>#REF!</v>
          </cell>
          <cell r="S285" t="e">
            <v>#REF!</v>
          </cell>
          <cell r="V285">
            <v>0</v>
          </cell>
          <cell r="X285">
            <v>0</v>
          </cell>
          <cell r="Z285">
            <v>0</v>
          </cell>
          <cell r="AE285">
            <v>0</v>
          </cell>
          <cell r="AG285">
            <v>0</v>
          </cell>
          <cell r="AN285">
            <v>0</v>
          </cell>
          <cell r="AR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CB285">
            <v>0</v>
          </cell>
          <cell r="CC285">
            <v>0</v>
          </cell>
          <cell r="CD285">
            <v>0</v>
          </cell>
          <cell r="CE285" t="str">
            <v>Other Services Exp</v>
          </cell>
          <cell r="CG285">
            <v>0</v>
          </cell>
          <cell r="CH285" t="str">
            <v>Other Services Exp</v>
          </cell>
          <cell r="CJ285">
            <v>0</v>
          </cell>
          <cell r="CL285" t="e">
            <v>#N/A</v>
          </cell>
          <cell r="CN285" t="e">
            <v>#N/A</v>
          </cell>
          <cell r="CO285" t="str">
            <v>PLAAA1421</v>
          </cell>
          <cell r="CR285">
            <v>0</v>
          </cell>
          <cell r="CS285">
            <v>0</v>
          </cell>
        </row>
        <row r="286">
          <cell r="A286" t="str">
            <v>PLAAA1421 Total</v>
          </cell>
          <cell r="B286" t="str">
            <v>PLAAA1421</v>
          </cell>
          <cell r="C286" t="str">
            <v xml:space="preserve"> Total</v>
          </cell>
          <cell r="D286" t="str">
            <v>PLAAA1421 Total</v>
          </cell>
          <cell r="E286" t="str">
            <v>PLAAA</v>
          </cell>
          <cell r="F286">
            <v>1421</v>
          </cell>
          <cell r="G286" t="str">
            <v>PLAAA1421</v>
          </cell>
          <cell r="H286" t="str">
            <v>LANDFILL SITES</v>
          </cell>
          <cell r="I286" t="str">
            <v>BIDSTON MOSS</v>
          </cell>
          <cell r="J286" t="str">
            <v>GENERAL</v>
          </cell>
          <cell r="K286" t="str">
            <v>ELECTRICITY USAGE              .</v>
          </cell>
          <cell r="N286" t="e">
            <v>#REF!</v>
          </cell>
          <cell r="O286" t="e">
            <v>#REF!</v>
          </cell>
          <cell r="R286" t="e">
            <v>#REF!</v>
          </cell>
          <cell r="S286" t="e">
            <v>#REF!</v>
          </cell>
          <cell r="T286" t="e">
            <v>#REF!</v>
          </cell>
          <cell r="U286" t="e">
            <v>#REF!</v>
          </cell>
          <cell r="V286" t="e">
            <v>#REF!</v>
          </cell>
          <cell r="W286" t="e">
            <v>#REF!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  <cell r="AE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 t="e">
            <v>#REF!</v>
          </cell>
          <cell r="AJ286" t="e">
            <v>#REF!</v>
          </cell>
          <cell r="AK286" t="e">
            <v>#REF!</v>
          </cell>
          <cell r="AL286" t="e">
            <v>#REF!</v>
          </cell>
          <cell r="AM286" t="e">
            <v>#REF!</v>
          </cell>
          <cell r="AN286" t="e">
            <v>#REF!</v>
          </cell>
          <cell r="AR286" t="e">
            <v>#REF!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CA286">
            <v>3000</v>
          </cell>
          <cell r="CB286">
            <v>3000</v>
          </cell>
          <cell r="CC286">
            <v>3000</v>
          </cell>
          <cell r="CD286">
            <v>3000</v>
          </cell>
          <cell r="CE286" t="str">
            <v>Other Services Exp</v>
          </cell>
          <cell r="CG286">
            <v>3000</v>
          </cell>
          <cell r="CH286" t="str">
            <v>Other Services Exp</v>
          </cell>
          <cell r="CJ286">
            <v>3000</v>
          </cell>
          <cell r="CL286" t="e">
            <v>#N/A</v>
          </cell>
          <cell r="CN286" t="e">
            <v>#N/A</v>
          </cell>
          <cell r="CO286" t="str">
            <v>PLAAA1521</v>
          </cell>
          <cell r="CR286">
            <v>2392.13</v>
          </cell>
          <cell r="CS286" t="e">
            <v>#REF!</v>
          </cell>
        </row>
        <row r="287">
          <cell r="A287" t="str">
            <v>PLAAA1521 Total</v>
          </cell>
          <cell r="B287" t="str">
            <v>PLAAA1521</v>
          </cell>
          <cell r="C287" t="str">
            <v xml:space="preserve"> Total</v>
          </cell>
          <cell r="D287" t="str">
            <v>PLAAA1521 Total</v>
          </cell>
          <cell r="E287" t="str">
            <v>PLAAA</v>
          </cell>
          <cell r="F287">
            <v>1521</v>
          </cell>
          <cell r="G287" t="str">
            <v>PLAAA1521</v>
          </cell>
          <cell r="H287" t="str">
            <v>LANDFILL SITES</v>
          </cell>
          <cell r="I287" t="str">
            <v>BIDSTON MOSS</v>
          </cell>
          <cell r="J287" t="str">
            <v>GENERAL</v>
          </cell>
          <cell r="K287" t="str">
            <v>NON-METERED WATER              .</v>
          </cell>
          <cell r="N287" t="e">
            <v>#REF!</v>
          </cell>
          <cell r="O287" t="e">
            <v>#REF!</v>
          </cell>
          <cell r="R287" t="e">
            <v>#REF!</v>
          </cell>
          <cell r="S287" t="e">
            <v>#REF!</v>
          </cell>
          <cell r="T287" t="e">
            <v>#REF!</v>
          </cell>
          <cell r="U287" t="e">
            <v>#REF!</v>
          </cell>
          <cell r="V287" t="e">
            <v>#REF!</v>
          </cell>
          <cell r="W287" t="e">
            <v>#REF!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  <cell r="AE287" t="e">
            <v>#REF!</v>
          </cell>
          <cell r="AF287" t="e">
            <v>#REF!</v>
          </cell>
          <cell r="AG287" t="e">
            <v>#REF!</v>
          </cell>
          <cell r="AH287" t="e">
            <v>#REF!</v>
          </cell>
          <cell r="AI287" t="e">
            <v>#REF!</v>
          </cell>
          <cell r="AJ287" t="e">
            <v>#REF!</v>
          </cell>
          <cell r="AK287" t="e">
            <v>#REF!</v>
          </cell>
          <cell r="AL287" t="e">
            <v>#REF!</v>
          </cell>
          <cell r="AM287" t="e">
            <v>#REF!</v>
          </cell>
          <cell r="AN287" t="e">
            <v>#REF!</v>
          </cell>
          <cell r="AR287" t="e">
            <v>#REF!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CA287">
            <v>50000</v>
          </cell>
          <cell r="CB287">
            <v>30000</v>
          </cell>
          <cell r="CC287">
            <v>50000</v>
          </cell>
          <cell r="CD287">
            <v>50000</v>
          </cell>
          <cell r="CE287" t="str">
            <v>Other Services Exp</v>
          </cell>
          <cell r="CG287">
            <v>50000</v>
          </cell>
          <cell r="CH287" t="str">
            <v>Other Services Exp</v>
          </cell>
          <cell r="CJ287">
            <v>50000</v>
          </cell>
          <cell r="CL287" t="e">
            <v>#N/A</v>
          </cell>
          <cell r="CN287" t="e">
            <v>#N/A</v>
          </cell>
          <cell r="CO287" t="str">
            <v>PLAAA1521</v>
          </cell>
          <cell r="CR287">
            <v>27230.51</v>
          </cell>
          <cell r="CS287" t="e">
            <v>#REF!</v>
          </cell>
        </row>
        <row r="288">
          <cell r="A288" t="str">
            <v>PLAAA1643 Total</v>
          </cell>
          <cell r="B288" t="str">
            <v>PLAAA1643</v>
          </cell>
          <cell r="C288" t="str">
            <v xml:space="preserve"> Total</v>
          </cell>
          <cell r="D288" t="str">
            <v>PLAAA1643 Total</v>
          </cell>
          <cell r="E288" t="str">
            <v>PLAAA</v>
          </cell>
          <cell r="F288">
            <v>1643</v>
          </cell>
          <cell r="G288" t="str">
            <v>PLAAA1643</v>
          </cell>
          <cell r="H288" t="str">
            <v>LANDFILL SITES</v>
          </cell>
          <cell r="I288" t="str">
            <v>BIDSTON MOSS</v>
          </cell>
          <cell r="J288" t="str">
            <v>GENERAL</v>
          </cell>
          <cell r="K288" t="str">
            <v>MAINTENANCE CONTRACTS          .</v>
          </cell>
          <cell r="N288" t="e">
            <v>#REF!</v>
          </cell>
          <cell r="O288" t="e">
            <v>#REF!</v>
          </cell>
          <cell r="R288" t="e">
            <v>#REF!</v>
          </cell>
          <cell r="S288" t="e">
            <v>#REF!</v>
          </cell>
          <cell r="T288" t="e">
            <v>#REF!</v>
          </cell>
          <cell r="U288" t="e">
            <v>#REF!</v>
          </cell>
          <cell r="V288" t="e">
            <v>#REF!</v>
          </cell>
          <cell r="W288" t="e">
            <v>#REF!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  <cell r="AE288" t="e">
            <v>#REF!</v>
          </cell>
          <cell r="AF288" t="e">
            <v>#REF!</v>
          </cell>
          <cell r="AG288" t="e">
            <v>#REF!</v>
          </cell>
          <cell r="AH288" t="e">
            <v>#REF!</v>
          </cell>
          <cell r="AI288" t="e">
            <v>#REF!</v>
          </cell>
          <cell r="AJ288" t="e">
            <v>#REF!</v>
          </cell>
          <cell r="AK288" t="e">
            <v>#REF!</v>
          </cell>
          <cell r="AL288" t="e">
            <v>#REF!</v>
          </cell>
          <cell r="AM288" t="e">
            <v>#REF!</v>
          </cell>
          <cell r="AN288" t="e">
            <v>#REF!</v>
          </cell>
          <cell r="AR288" t="e">
            <v>#REF!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CA288">
            <v>10843</v>
          </cell>
          <cell r="CB288">
            <v>8000</v>
          </cell>
          <cell r="CC288">
            <v>10843</v>
          </cell>
          <cell r="CD288">
            <v>10843</v>
          </cell>
          <cell r="CE288" t="str">
            <v>Other Services Exp</v>
          </cell>
          <cell r="CG288">
            <v>10843</v>
          </cell>
          <cell r="CH288" t="str">
            <v>Other Services Exp</v>
          </cell>
          <cell r="CJ288">
            <v>10843</v>
          </cell>
          <cell r="CL288" t="e">
            <v>#N/A</v>
          </cell>
          <cell r="CN288" t="e">
            <v>#N/A</v>
          </cell>
          <cell r="CO288" t="str">
            <v>PLBAA1410</v>
          </cell>
          <cell r="CR288">
            <v>9181.9599999999991</v>
          </cell>
          <cell r="CS288" t="e">
            <v>#REF!</v>
          </cell>
        </row>
        <row r="289">
          <cell r="A289" t="str">
            <v>PLBAA1410 Total</v>
          </cell>
          <cell r="B289" t="str">
            <v>PLBAA1410</v>
          </cell>
          <cell r="C289" t="str">
            <v xml:space="preserve"> Total</v>
          </cell>
          <cell r="D289" t="str">
            <v>PLBAA1410 Total</v>
          </cell>
          <cell r="E289" t="str">
            <v>PLBAA</v>
          </cell>
          <cell r="F289">
            <v>1410</v>
          </cell>
          <cell r="G289" t="str">
            <v>PLBAA1410</v>
          </cell>
          <cell r="H289" t="str">
            <v>LANDFILL SITES</v>
          </cell>
          <cell r="I289" t="str">
            <v>BILLINGE HILL</v>
          </cell>
          <cell r="J289" t="str">
            <v>GENERAL</v>
          </cell>
          <cell r="K289" t="str">
            <v>SOLID FUEL                     .</v>
          </cell>
          <cell r="N289" t="e">
            <v>#REF!</v>
          </cell>
          <cell r="O289" t="e">
            <v>#REF!</v>
          </cell>
          <cell r="R289" t="e">
            <v>#REF!</v>
          </cell>
          <cell r="S289" t="e">
            <v>#REF!</v>
          </cell>
          <cell r="V289">
            <v>0</v>
          </cell>
          <cell r="X289">
            <v>0</v>
          </cell>
          <cell r="Z289">
            <v>0</v>
          </cell>
          <cell r="AE289">
            <v>0</v>
          </cell>
          <cell r="AG289">
            <v>0</v>
          </cell>
          <cell r="AN289">
            <v>0</v>
          </cell>
          <cell r="AR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CB289">
            <v>0</v>
          </cell>
          <cell r="CC289">
            <v>0</v>
          </cell>
          <cell r="CD289">
            <v>0</v>
          </cell>
          <cell r="CE289" t="str">
            <v>Other Services Exp</v>
          </cell>
          <cell r="CG289">
            <v>0</v>
          </cell>
          <cell r="CH289" t="str">
            <v>Other Services Exp</v>
          </cell>
          <cell r="CJ289">
            <v>0</v>
          </cell>
          <cell r="CL289" t="e">
            <v>#N/A</v>
          </cell>
          <cell r="CN289" t="e">
            <v>#N/A</v>
          </cell>
          <cell r="CO289" t="str">
            <v>PLBAA1421</v>
          </cell>
          <cell r="CR289">
            <v>0</v>
          </cell>
          <cell r="CS289">
            <v>0</v>
          </cell>
        </row>
        <row r="290">
          <cell r="A290" t="str">
            <v>PLBAA1421 Total</v>
          </cell>
          <cell r="B290" t="str">
            <v>PLBAA1421</v>
          </cell>
          <cell r="C290" t="str">
            <v xml:space="preserve"> Total</v>
          </cell>
          <cell r="D290" t="str">
            <v>PLBAA1421 Total</v>
          </cell>
          <cell r="E290" t="str">
            <v>PLBAA</v>
          </cell>
          <cell r="F290">
            <v>1421</v>
          </cell>
          <cell r="G290" t="str">
            <v>PLBAA1421</v>
          </cell>
          <cell r="H290" t="str">
            <v>LANDFILL SITES</v>
          </cell>
          <cell r="I290" t="str">
            <v>BILLINGE HILL</v>
          </cell>
          <cell r="J290" t="str">
            <v>GENERAL</v>
          </cell>
          <cell r="K290" t="str">
            <v>ELECTRICITY USAGE              .</v>
          </cell>
          <cell r="N290" t="e">
            <v>#REF!</v>
          </cell>
          <cell r="O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 t="e">
            <v>#REF!</v>
          </cell>
          <cell r="AJ290" t="e">
            <v>#REF!</v>
          </cell>
          <cell r="AK290" t="e">
            <v>#REF!</v>
          </cell>
          <cell r="AL290" t="e">
            <v>#REF!</v>
          </cell>
          <cell r="AM290" t="e">
            <v>#REF!</v>
          </cell>
          <cell r="AN290" t="e">
            <v>#REF!</v>
          </cell>
          <cell r="AR290" t="e">
            <v>#REF!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CA290">
            <v>10000</v>
          </cell>
          <cell r="CB290">
            <v>10000</v>
          </cell>
          <cell r="CC290">
            <v>10000</v>
          </cell>
          <cell r="CD290">
            <v>10000</v>
          </cell>
          <cell r="CE290" t="str">
            <v>Other Services Exp</v>
          </cell>
          <cell r="CG290">
            <v>10000</v>
          </cell>
          <cell r="CH290" t="str">
            <v>Other Services Exp</v>
          </cell>
          <cell r="CJ290">
            <v>10000</v>
          </cell>
          <cell r="CL290" t="e">
            <v>#N/A</v>
          </cell>
          <cell r="CN290" t="e">
            <v>#N/A</v>
          </cell>
          <cell r="CO290" t="str">
            <v>PLBAA1521</v>
          </cell>
          <cell r="CR290">
            <v>7274.24</v>
          </cell>
          <cell r="CS290" t="e">
            <v>#REF!</v>
          </cell>
        </row>
        <row r="291">
          <cell r="A291" t="str">
            <v>PLBAA1520 Total</v>
          </cell>
          <cell r="B291" t="str">
            <v>PLBAA1520</v>
          </cell>
          <cell r="C291" t="str">
            <v xml:space="preserve"> Total</v>
          </cell>
          <cell r="D291" t="str">
            <v>PLBAA1520 Total</v>
          </cell>
          <cell r="E291" t="str">
            <v>PLBAA</v>
          </cell>
          <cell r="F291">
            <v>1520</v>
          </cell>
          <cell r="G291" t="str">
            <v>PLBAA1521</v>
          </cell>
          <cell r="H291" t="str">
            <v>LANDFILL SITES</v>
          </cell>
          <cell r="I291" t="str">
            <v>BILLINGE HILL</v>
          </cell>
          <cell r="J291" t="str">
            <v>GENERAL</v>
          </cell>
          <cell r="K291" t="str">
            <v>NON-METERED WATER              .</v>
          </cell>
          <cell r="L291">
            <v>0</v>
          </cell>
          <cell r="N291">
            <v>0</v>
          </cell>
          <cell r="O291">
            <v>0</v>
          </cell>
          <cell r="R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CA291">
            <v>2250</v>
          </cell>
          <cell r="CB291">
            <v>2250</v>
          </cell>
          <cell r="CC291">
            <v>2250</v>
          </cell>
          <cell r="CD291">
            <v>2250</v>
          </cell>
          <cell r="CE291" t="str">
            <v>Other Services Exp</v>
          </cell>
          <cell r="CH291" t="str">
            <v>Other Services Exp</v>
          </cell>
          <cell r="CN291">
            <v>0</v>
          </cell>
          <cell r="CS291">
            <v>0</v>
          </cell>
        </row>
        <row r="292">
          <cell r="A292" t="str">
            <v>PLBAA1521 Total</v>
          </cell>
          <cell r="B292" t="str">
            <v>PLBAA1521</v>
          </cell>
          <cell r="C292" t="str">
            <v xml:space="preserve"> Total</v>
          </cell>
          <cell r="D292" t="str">
            <v>PLBAA1521 Total</v>
          </cell>
          <cell r="E292" t="str">
            <v>PLBAA</v>
          </cell>
          <cell r="F292">
            <v>1521</v>
          </cell>
          <cell r="G292" t="str">
            <v>PLBAA1521</v>
          </cell>
          <cell r="H292" t="str">
            <v>LANDFILL SITES</v>
          </cell>
          <cell r="I292" t="str">
            <v>BILLINGE HILL</v>
          </cell>
          <cell r="J292" t="str">
            <v>GENERAL</v>
          </cell>
          <cell r="K292" t="str">
            <v>NON-METERED WATER              .</v>
          </cell>
          <cell r="N292" t="e">
            <v>#REF!</v>
          </cell>
          <cell r="O292" t="e">
            <v>#REF!</v>
          </cell>
          <cell r="R292" t="e">
            <v>#REF!</v>
          </cell>
          <cell r="S292" t="e">
            <v>#REF!</v>
          </cell>
          <cell r="T292" t="e">
            <v>#REF!</v>
          </cell>
          <cell r="U292" t="e">
            <v>#REF!</v>
          </cell>
          <cell r="V292" t="e">
            <v>#REF!</v>
          </cell>
          <cell r="W292" t="e">
            <v>#REF!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  <cell r="AE292" t="e">
            <v>#REF!</v>
          </cell>
          <cell r="AF292" t="e">
            <v>#REF!</v>
          </cell>
          <cell r="AG292" t="e">
            <v>#REF!</v>
          </cell>
          <cell r="AH292" t="e">
            <v>#REF!</v>
          </cell>
          <cell r="AI292" t="e">
            <v>#REF!</v>
          </cell>
          <cell r="AJ292" t="e">
            <v>#REF!</v>
          </cell>
          <cell r="AK292" t="e">
            <v>#REF!</v>
          </cell>
          <cell r="AL292" t="e">
            <v>#REF!</v>
          </cell>
          <cell r="AM292" t="e">
            <v>#REF!</v>
          </cell>
          <cell r="AN292" t="e">
            <v>#REF!</v>
          </cell>
          <cell r="AR292" t="e">
            <v>#REF!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CA292">
            <v>26500</v>
          </cell>
          <cell r="CB292">
            <v>26500</v>
          </cell>
          <cell r="CC292">
            <v>26500</v>
          </cell>
          <cell r="CD292">
            <v>26500</v>
          </cell>
          <cell r="CE292" t="str">
            <v>Other Services Exp</v>
          </cell>
          <cell r="CG292">
            <v>26500</v>
          </cell>
          <cell r="CH292" t="str">
            <v>Other Services Exp</v>
          </cell>
          <cell r="CJ292">
            <v>26500</v>
          </cell>
          <cell r="CL292" t="e">
            <v>#N/A</v>
          </cell>
          <cell r="CN292" t="e">
            <v>#N/A</v>
          </cell>
          <cell r="CO292" t="str">
            <v>PLBAA1643</v>
          </cell>
          <cell r="CR292">
            <v>24889.07</v>
          </cell>
          <cell r="CS292" t="e">
            <v>#REF!</v>
          </cell>
        </row>
        <row r="293">
          <cell r="A293" t="str">
            <v>PLBAA1643 Total</v>
          </cell>
          <cell r="B293" t="str">
            <v>PLBAA1643</v>
          </cell>
          <cell r="C293" t="str">
            <v xml:space="preserve"> Total</v>
          </cell>
          <cell r="D293" t="str">
            <v>PLBAA1643 Total</v>
          </cell>
          <cell r="E293" t="str">
            <v>PLBAA</v>
          </cell>
          <cell r="F293">
            <v>1643</v>
          </cell>
          <cell r="G293" t="str">
            <v>PLBAA1643</v>
          </cell>
          <cell r="H293" t="str">
            <v>LANDFILL SITES</v>
          </cell>
          <cell r="I293" t="str">
            <v>BILLINGE HILL</v>
          </cell>
          <cell r="J293" t="str">
            <v>GENERAL</v>
          </cell>
          <cell r="K293" t="str">
            <v>MAINTENANCE CONTRACTS          .</v>
          </cell>
          <cell r="N293" t="e">
            <v>#REF!</v>
          </cell>
          <cell r="O293" t="e">
            <v>#REF!</v>
          </cell>
          <cell r="R293" t="e">
            <v>#REF!</v>
          </cell>
          <cell r="S293" t="e">
            <v>#REF!</v>
          </cell>
          <cell r="T293" t="e">
            <v>#REF!</v>
          </cell>
          <cell r="U293" t="e">
            <v>#REF!</v>
          </cell>
          <cell r="V293" t="e">
            <v>#REF!</v>
          </cell>
          <cell r="W293" t="e">
            <v>#REF!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  <cell r="AE293" t="e">
            <v>#REF!</v>
          </cell>
          <cell r="AF293" t="e">
            <v>#REF!</v>
          </cell>
          <cell r="AG293" t="e">
            <v>#REF!</v>
          </cell>
          <cell r="AH293" t="e">
            <v>#REF!</v>
          </cell>
          <cell r="AI293" t="e">
            <v>#REF!</v>
          </cell>
          <cell r="AJ293" t="e">
            <v>#REF!</v>
          </cell>
          <cell r="AK293" t="e">
            <v>#REF!</v>
          </cell>
          <cell r="AL293" t="e">
            <v>#REF!</v>
          </cell>
          <cell r="AM293" t="e">
            <v>#REF!</v>
          </cell>
          <cell r="AN293" t="e">
            <v>#REF!</v>
          </cell>
          <cell r="AR293" t="e">
            <v>#REF!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CA293">
            <v>29697</v>
          </cell>
          <cell r="CB293">
            <v>29450</v>
          </cell>
          <cell r="CC293">
            <v>29697</v>
          </cell>
          <cell r="CD293">
            <v>29697</v>
          </cell>
          <cell r="CE293" t="str">
            <v>Other Services Exp</v>
          </cell>
          <cell r="CG293">
            <v>29697</v>
          </cell>
          <cell r="CH293" t="str">
            <v>Other Services Exp</v>
          </cell>
          <cell r="CJ293">
            <v>29697</v>
          </cell>
          <cell r="CL293" t="e">
            <v>#N/A</v>
          </cell>
          <cell r="CN293" t="e">
            <v>#N/A</v>
          </cell>
          <cell r="CO293" t="str">
            <v>PLBAA3420</v>
          </cell>
          <cell r="CR293">
            <v>29294.99</v>
          </cell>
          <cell r="CS293" t="e">
            <v>#REF!</v>
          </cell>
        </row>
        <row r="294">
          <cell r="A294" t="str">
            <v>PLBAA3420 Total</v>
          </cell>
          <cell r="B294" t="str">
            <v>PLBAA3420</v>
          </cell>
          <cell r="C294" t="str">
            <v xml:space="preserve"> Total</v>
          </cell>
          <cell r="D294" t="str">
            <v>PLBAA3420 Total</v>
          </cell>
          <cell r="E294" t="str">
            <v>PLBAA</v>
          </cell>
          <cell r="F294">
            <v>3420</v>
          </cell>
          <cell r="G294" t="str">
            <v>PLBAA3420</v>
          </cell>
          <cell r="H294" t="str">
            <v>LANDFILL SITES</v>
          </cell>
          <cell r="I294" t="str">
            <v>BILLINGE HILL</v>
          </cell>
          <cell r="J294" t="str">
            <v>GENERAL</v>
          </cell>
          <cell r="K294" t="str">
            <v>CONSULTANTS FEE                .</v>
          </cell>
          <cell r="N294" t="e">
            <v>#REF!</v>
          </cell>
          <cell r="O294" t="e">
            <v>#REF!</v>
          </cell>
          <cell r="R294" t="e">
            <v>#REF!</v>
          </cell>
          <cell r="S294" t="e">
            <v>#REF!</v>
          </cell>
          <cell r="T294" t="e">
            <v>#REF!</v>
          </cell>
          <cell r="U294" t="e">
            <v>#REF!</v>
          </cell>
          <cell r="V294" t="e">
            <v>#REF!</v>
          </cell>
          <cell r="W294" t="e">
            <v>#REF!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  <cell r="AE294" t="e">
            <v>#REF!</v>
          </cell>
          <cell r="AF294" t="e">
            <v>#REF!</v>
          </cell>
          <cell r="AG294" t="e">
            <v>#REF!</v>
          </cell>
          <cell r="AH294" t="e">
            <v>#REF!</v>
          </cell>
          <cell r="AI294" t="e">
            <v>#REF!</v>
          </cell>
          <cell r="AJ294" t="e">
            <v>#REF!</v>
          </cell>
          <cell r="AK294" t="e">
            <v>#REF!</v>
          </cell>
          <cell r="AL294" t="e">
            <v>#REF!</v>
          </cell>
          <cell r="AM294" t="e">
            <v>#REF!</v>
          </cell>
          <cell r="AN294" t="e">
            <v>#REF!</v>
          </cell>
          <cell r="AR294" t="e">
            <v>#REF!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CA294">
            <v>7980</v>
          </cell>
          <cell r="CB294">
            <v>7980</v>
          </cell>
          <cell r="CC294">
            <v>7980</v>
          </cell>
          <cell r="CD294">
            <v>7980</v>
          </cell>
          <cell r="CE294" t="str">
            <v>Other Services Exp</v>
          </cell>
          <cell r="CG294">
            <v>7980</v>
          </cell>
          <cell r="CH294" t="str">
            <v>Other Services Exp</v>
          </cell>
          <cell r="CJ294">
            <v>7980</v>
          </cell>
          <cell r="CL294" t="e">
            <v>#N/A</v>
          </cell>
          <cell r="CN294" t="e">
            <v>#N/A</v>
          </cell>
          <cell r="CO294" t="str">
            <v>PLBAA3420</v>
          </cell>
          <cell r="CR294">
            <v>7600</v>
          </cell>
          <cell r="CS294" t="e">
            <v>#REF!</v>
          </cell>
        </row>
        <row r="295">
          <cell r="A295" t="str">
            <v>PLCAA1643 Total</v>
          </cell>
          <cell r="B295" t="str">
            <v>PLCAA1643</v>
          </cell>
          <cell r="C295" t="str">
            <v xml:space="preserve"> Total</v>
          </cell>
          <cell r="D295" t="str">
            <v>PLCAA1643 Total</v>
          </cell>
          <cell r="E295" t="str">
            <v>PLCAA</v>
          </cell>
          <cell r="F295">
            <v>1643</v>
          </cell>
          <cell r="G295" t="str">
            <v>PLCAA1643</v>
          </cell>
          <cell r="H295" t="str">
            <v>LANDFILL SITES</v>
          </cell>
          <cell r="I295" t="str">
            <v>WD CONTRACTS</v>
          </cell>
          <cell r="J295" t="str">
            <v>GENERAL</v>
          </cell>
          <cell r="K295" t="str">
            <v>MAINTENANCE CONTRACTS          .</v>
          </cell>
          <cell r="N295" t="e">
            <v>#REF!</v>
          </cell>
          <cell r="O295" t="e">
            <v>#REF!</v>
          </cell>
          <cell r="R295" t="e">
            <v>#REF!</v>
          </cell>
          <cell r="S295" t="e">
            <v>#REF!</v>
          </cell>
          <cell r="T295" t="e">
            <v>#REF!</v>
          </cell>
          <cell r="U295" t="e">
            <v>#REF!</v>
          </cell>
          <cell r="V295" t="e">
            <v>#REF!</v>
          </cell>
          <cell r="W295" t="e">
            <v>#REF!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  <cell r="AE295" t="e">
            <v>#REF!</v>
          </cell>
          <cell r="AF295" t="e">
            <v>#REF!</v>
          </cell>
          <cell r="AG295" t="e">
            <v>#REF!</v>
          </cell>
          <cell r="AH295" t="e">
            <v>#REF!</v>
          </cell>
          <cell r="AI295" t="e">
            <v>#REF!</v>
          </cell>
          <cell r="AJ295" t="e">
            <v>#REF!</v>
          </cell>
          <cell r="AK295" t="e">
            <v>#REF!</v>
          </cell>
          <cell r="AL295" t="e">
            <v>#REF!</v>
          </cell>
          <cell r="AM295" t="e">
            <v>#REF!</v>
          </cell>
          <cell r="AN295" t="e">
            <v>#REF!</v>
          </cell>
          <cell r="AR295" t="e">
            <v>#REF!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CA295">
            <v>47390</v>
          </cell>
          <cell r="CB295">
            <v>52000</v>
          </cell>
          <cell r="CC295">
            <v>47390</v>
          </cell>
          <cell r="CD295">
            <v>47390</v>
          </cell>
          <cell r="CE295" t="str">
            <v>Other Services Exp</v>
          </cell>
          <cell r="CG295">
            <v>47390</v>
          </cell>
          <cell r="CH295" t="str">
            <v>Other Services Exp</v>
          </cell>
          <cell r="CJ295">
            <v>47390</v>
          </cell>
          <cell r="CL295" t="e">
            <v>#N/A</v>
          </cell>
          <cell r="CN295" t="e">
            <v>#N/A</v>
          </cell>
          <cell r="CO295" t="str">
            <v>PLCAA1643</v>
          </cell>
          <cell r="CR295">
            <v>50810.810000000005</v>
          </cell>
          <cell r="CS295" t="e">
            <v>#REF!</v>
          </cell>
        </row>
        <row r="296">
          <cell r="A296" t="str">
            <v>PLCAB1060 Total</v>
          </cell>
          <cell r="B296" t="str">
            <v>PLCAB1060</v>
          </cell>
          <cell r="C296" t="str">
            <v xml:space="preserve"> Total</v>
          </cell>
          <cell r="D296" t="str">
            <v>PLCAB1060 Total</v>
          </cell>
          <cell r="E296" t="str">
            <v>PLCAB</v>
          </cell>
          <cell r="F296">
            <v>1060</v>
          </cell>
          <cell r="G296" t="str">
            <v>PLCAB1060</v>
          </cell>
          <cell r="H296" t="str">
            <v>LANDFILL SITES</v>
          </cell>
          <cell r="I296" t="str">
            <v>CLOSED LANDFILL SITES</v>
          </cell>
          <cell r="J296" t="str">
            <v>GENERAL</v>
          </cell>
          <cell r="K296" t="str">
            <v>PLANNED-GENERAL ALTS/IMPROV    .</v>
          </cell>
          <cell r="N296" t="e">
            <v>#REF!</v>
          </cell>
          <cell r="O296" t="e">
            <v>#REF!</v>
          </cell>
          <cell r="R296" t="e">
            <v>#REF!</v>
          </cell>
          <cell r="S296" t="e">
            <v>#REF!</v>
          </cell>
          <cell r="T296" t="e">
            <v>#REF!</v>
          </cell>
          <cell r="U296" t="e">
            <v>#REF!</v>
          </cell>
          <cell r="V296" t="e">
            <v>#REF!</v>
          </cell>
          <cell r="W296" t="e">
            <v>#REF!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  <cell r="AE296" t="e">
            <v>#REF!</v>
          </cell>
          <cell r="AF296" t="e">
            <v>#REF!</v>
          </cell>
          <cell r="AG296" t="e">
            <v>#REF!</v>
          </cell>
          <cell r="AH296" t="e">
            <v>#REF!</v>
          </cell>
          <cell r="AI296" t="e">
            <v>#REF!</v>
          </cell>
          <cell r="AJ296" t="e">
            <v>#REF!</v>
          </cell>
          <cell r="AK296" t="e">
            <v>#REF!</v>
          </cell>
          <cell r="AL296" t="e">
            <v>#REF!</v>
          </cell>
          <cell r="AM296" t="e">
            <v>#REF!</v>
          </cell>
          <cell r="AN296" t="e">
            <v>#REF!</v>
          </cell>
          <cell r="AR296" t="e">
            <v>#REF!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CB296">
            <v>0</v>
          </cell>
          <cell r="CC296">
            <v>0</v>
          </cell>
          <cell r="CD296">
            <v>0</v>
          </cell>
          <cell r="CE296" t="str">
            <v>Other Services Exp</v>
          </cell>
          <cell r="CG296">
            <v>0</v>
          </cell>
          <cell r="CH296" t="str">
            <v>Other Services Exp</v>
          </cell>
          <cell r="CJ296">
            <v>0</v>
          </cell>
          <cell r="CL296" t="e">
            <v>#N/A</v>
          </cell>
          <cell r="CN296" t="e">
            <v>#N/A</v>
          </cell>
          <cell r="CO296" t="str">
            <v>PLCAB1643</v>
          </cell>
          <cell r="CR296">
            <v>27741.8</v>
          </cell>
          <cell r="CS296" t="e">
            <v>#REF!</v>
          </cell>
        </row>
        <row r="297">
          <cell r="A297" t="str">
            <v>PLCAB3420 Total</v>
          </cell>
          <cell r="B297" t="str">
            <v>PLCAB3420</v>
          </cell>
          <cell r="C297" t="str">
            <v xml:space="preserve"> Total</v>
          </cell>
          <cell r="D297" t="str">
            <v>PLCAB3420 Total</v>
          </cell>
          <cell r="E297" t="str">
            <v>PLCAB</v>
          </cell>
          <cell r="F297">
            <v>3420</v>
          </cell>
          <cell r="G297" t="str">
            <v>PLCAB3420</v>
          </cell>
          <cell r="H297" t="str">
            <v>LANDFILL SITES</v>
          </cell>
          <cell r="I297" t="str">
            <v>CLOSED LANDFILL SITES</v>
          </cell>
          <cell r="J297" t="str">
            <v>GENERAL</v>
          </cell>
          <cell r="K297" t="str">
            <v>CONSULTANTS FEE                .</v>
          </cell>
          <cell r="L297">
            <v>0</v>
          </cell>
          <cell r="N297">
            <v>0</v>
          </cell>
          <cell r="O297">
            <v>0</v>
          </cell>
          <cell r="R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H297">
            <v>0</v>
          </cell>
          <cell r="CN297">
            <v>0</v>
          </cell>
          <cell r="CS297">
            <v>0</v>
          </cell>
        </row>
        <row r="298">
          <cell r="A298" t="str">
            <v>PLCAB1643 Total</v>
          </cell>
          <cell r="B298" t="str">
            <v>PLCAB1643</v>
          </cell>
          <cell r="C298" t="str">
            <v xml:space="preserve"> Total</v>
          </cell>
          <cell r="D298" t="str">
            <v>PLCAB3420 Total</v>
          </cell>
          <cell r="E298" t="str">
            <v>PLCAB</v>
          </cell>
          <cell r="F298">
            <v>1643</v>
          </cell>
          <cell r="G298" t="str">
            <v>PLCAB1643</v>
          </cell>
          <cell r="H298" t="str">
            <v>LANDFILL SITES</v>
          </cell>
          <cell r="I298" t="str">
            <v>CLOSED LANDFILL SITES</v>
          </cell>
          <cell r="J298" t="str">
            <v>GENERAL</v>
          </cell>
          <cell r="K298" t="str">
            <v>MAINTENANCE CONTRACTS          .</v>
          </cell>
          <cell r="L298">
            <v>0</v>
          </cell>
          <cell r="N298" t="e">
            <v>#REF!</v>
          </cell>
          <cell r="O298" t="e">
            <v>#REF!</v>
          </cell>
          <cell r="R298" t="e">
            <v>#REF!</v>
          </cell>
          <cell r="S298" t="e">
            <v>#REF!</v>
          </cell>
          <cell r="T298" t="e">
            <v>#REF!</v>
          </cell>
          <cell r="U298" t="e">
            <v>#REF!</v>
          </cell>
          <cell r="V298" t="e">
            <v>#REF!</v>
          </cell>
          <cell r="W298" t="e">
            <v>#REF!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  <cell r="AE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 t="e">
            <v>#REF!</v>
          </cell>
          <cell r="AJ298" t="e">
            <v>#REF!</v>
          </cell>
          <cell r="AK298" t="e">
            <v>#REF!</v>
          </cell>
          <cell r="AL298" t="e">
            <v>#REF!</v>
          </cell>
          <cell r="AM298" t="e">
            <v>#REF!</v>
          </cell>
          <cell r="AN298" t="e">
            <v>#REF!</v>
          </cell>
          <cell r="AR298" t="e">
            <v>#REF!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CA298">
            <v>5454</v>
          </cell>
          <cell r="CB298">
            <v>0</v>
          </cell>
          <cell r="CC298">
            <v>5454</v>
          </cell>
          <cell r="CD298">
            <v>5454</v>
          </cell>
          <cell r="CE298" t="e">
            <v>#N/A</v>
          </cell>
          <cell r="CG298">
            <v>5454</v>
          </cell>
          <cell r="CH298" t="str">
            <v>Other Services Exp</v>
          </cell>
          <cell r="CJ298">
            <v>5454</v>
          </cell>
          <cell r="CL298" t="e">
            <v>#N/A</v>
          </cell>
          <cell r="CN298" t="e">
            <v>#N/A</v>
          </cell>
          <cell r="CO298" t="str">
            <v>PLCAB3420</v>
          </cell>
          <cell r="CR298">
            <v>5049.1000000000004</v>
          </cell>
          <cell r="CS298" t="e">
            <v>#REF!</v>
          </cell>
        </row>
        <row r="299">
          <cell r="A299" t="str">
            <v>PLCAB3424 Total</v>
          </cell>
          <cell r="B299" t="str">
            <v>PLCAB3424</v>
          </cell>
          <cell r="C299" t="str">
            <v xml:space="preserve"> Total</v>
          </cell>
          <cell r="D299" t="str">
            <v>PLCAB3424 Total</v>
          </cell>
          <cell r="E299" t="str">
            <v>PLCAB</v>
          </cell>
          <cell r="F299">
            <v>3424</v>
          </cell>
          <cell r="G299" t="str">
            <v>PLCAB3424</v>
          </cell>
          <cell r="H299" t="str">
            <v>LANDFILL SITES</v>
          </cell>
          <cell r="I299" t="str">
            <v>CLOSED LANDFILL SITES</v>
          </cell>
          <cell r="J299" t="str">
            <v>GENERAL</v>
          </cell>
          <cell r="K299" t="str">
            <v>ANALYST                        .</v>
          </cell>
          <cell r="N299" t="e">
            <v>#REF!</v>
          </cell>
          <cell r="O299" t="e">
            <v>#REF!</v>
          </cell>
          <cell r="R299" t="e">
            <v>#REF!</v>
          </cell>
          <cell r="S299" t="e">
            <v>#REF!</v>
          </cell>
          <cell r="T299" t="e">
            <v>#REF!</v>
          </cell>
          <cell r="U299" t="e">
            <v>#REF!</v>
          </cell>
          <cell r="V299" t="e">
            <v>#REF!</v>
          </cell>
          <cell r="W299" t="e">
            <v>#REF!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  <cell r="AE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 t="e">
            <v>#REF!</v>
          </cell>
          <cell r="AJ299" t="e">
            <v>#REF!</v>
          </cell>
          <cell r="AK299" t="e">
            <v>#REF!</v>
          </cell>
          <cell r="AL299" t="e">
            <v>#REF!</v>
          </cell>
          <cell r="AM299" t="e">
            <v>#REF!</v>
          </cell>
          <cell r="AN299" t="e">
            <v>#REF!</v>
          </cell>
          <cell r="AR299" t="e">
            <v>#REF!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CA299">
            <v>25000</v>
          </cell>
          <cell r="CB299">
            <v>28000</v>
          </cell>
          <cell r="CC299">
            <v>25000</v>
          </cell>
          <cell r="CD299">
            <v>25000</v>
          </cell>
          <cell r="CE299" t="str">
            <v>Other Services Exp</v>
          </cell>
          <cell r="CG299">
            <v>25000</v>
          </cell>
          <cell r="CH299" t="str">
            <v>Other Services Exp</v>
          </cell>
          <cell r="CJ299">
            <v>25000</v>
          </cell>
          <cell r="CL299" t="e">
            <v>#N/A</v>
          </cell>
          <cell r="CN299" t="e">
            <v>#N/A</v>
          </cell>
          <cell r="CO299" t="str">
            <v>PLCCA1410</v>
          </cell>
          <cell r="CR299">
            <v>20907.2</v>
          </cell>
          <cell r="CS299" t="e">
            <v>#REF!</v>
          </cell>
        </row>
        <row r="300">
          <cell r="A300" t="str">
            <v>PLCCA1410 Total</v>
          </cell>
          <cell r="B300" t="str">
            <v>PLCCA1410</v>
          </cell>
          <cell r="C300" t="str">
            <v xml:space="preserve"> Total</v>
          </cell>
          <cell r="D300" t="str">
            <v>PLCCA1410 Total</v>
          </cell>
          <cell r="E300" t="str">
            <v>PLCCA</v>
          </cell>
          <cell r="F300">
            <v>1410</v>
          </cell>
          <cell r="G300" t="str">
            <v>PLCCA1410</v>
          </cell>
          <cell r="H300" t="str">
            <v>LANDFILL SITES</v>
          </cell>
          <cell r="I300" t="str">
            <v>CLOSED LANDFILL SITES</v>
          </cell>
          <cell r="J300" t="str">
            <v>FOUL LANE</v>
          </cell>
          <cell r="K300" t="str">
            <v>SOLID FUEL                     .</v>
          </cell>
          <cell r="N300" t="e">
            <v>#REF!</v>
          </cell>
          <cell r="O300" t="e">
            <v>#REF!</v>
          </cell>
          <cell r="R300" t="e">
            <v>#REF!</v>
          </cell>
          <cell r="S300" t="e">
            <v>#REF!</v>
          </cell>
          <cell r="V300">
            <v>0</v>
          </cell>
          <cell r="X300">
            <v>0</v>
          </cell>
          <cell r="Z300">
            <v>0</v>
          </cell>
          <cell r="AE300">
            <v>0</v>
          </cell>
          <cell r="AG300">
            <v>0</v>
          </cell>
          <cell r="AN300">
            <v>0</v>
          </cell>
          <cell r="AR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CB300">
            <v>0</v>
          </cell>
          <cell r="CC300">
            <v>0</v>
          </cell>
          <cell r="CD300">
            <v>0</v>
          </cell>
          <cell r="CE300" t="str">
            <v>Other Services Exp</v>
          </cell>
          <cell r="CG300">
            <v>0</v>
          </cell>
          <cell r="CH300" t="str">
            <v>Other Services Exp</v>
          </cell>
          <cell r="CJ300">
            <v>0</v>
          </cell>
          <cell r="CL300" t="e">
            <v>#N/A</v>
          </cell>
          <cell r="CN300" t="e">
            <v>#N/A</v>
          </cell>
          <cell r="CO300" t="str">
            <v>PLCCA1521</v>
          </cell>
          <cell r="CR300">
            <v>0</v>
          </cell>
          <cell r="CS300">
            <v>0</v>
          </cell>
        </row>
        <row r="301">
          <cell r="A301" t="str">
            <v>PLCCA1521 Total</v>
          </cell>
          <cell r="B301" t="str">
            <v>PLCCA1521</v>
          </cell>
          <cell r="C301" t="str">
            <v xml:space="preserve"> Total</v>
          </cell>
          <cell r="D301" t="str">
            <v>PLCCA1521 Total</v>
          </cell>
          <cell r="E301" t="str">
            <v>PLCCA</v>
          </cell>
          <cell r="F301">
            <v>1521</v>
          </cell>
          <cell r="G301" t="str">
            <v>PLCCA1521</v>
          </cell>
          <cell r="H301" t="str">
            <v>LANDFILL SITES</v>
          </cell>
          <cell r="I301" t="str">
            <v>CLOSED LANDFILL SITES</v>
          </cell>
          <cell r="J301" t="str">
            <v>FOUL LANE</v>
          </cell>
          <cell r="K301" t="str">
            <v>NON-METERED WATER              .</v>
          </cell>
          <cell r="N301" t="e">
            <v>#REF!</v>
          </cell>
          <cell r="O301" t="e">
            <v>#REF!</v>
          </cell>
          <cell r="R301" t="e">
            <v>#REF!</v>
          </cell>
          <cell r="S301" t="e">
            <v>#REF!</v>
          </cell>
          <cell r="T301" t="e">
            <v>#REF!</v>
          </cell>
          <cell r="U301" t="e">
            <v>#REF!</v>
          </cell>
          <cell r="V301" t="e">
            <v>#REF!</v>
          </cell>
          <cell r="W301" t="e">
            <v>#REF!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  <cell r="AE301" t="e">
            <v>#REF!</v>
          </cell>
          <cell r="AF301" t="e">
            <v>#REF!</v>
          </cell>
          <cell r="AG301" t="e">
            <v>#REF!</v>
          </cell>
          <cell r="AH301" t="e">
            <v>#REF!</v>
          </cell>
          <cell r="AI301" t="e">
            <v>#REF!</v>
          </cell>
          <cell r="AJ301" t="e">
            <v>#REF!</v>
          </cell>
          <cell r="AK301" t="e">
            <v>#REF!</v>
          </cell>
          <cell r="AL301" t="e">
            <v>#REF!</v>
          </cell>
          <cell r="AM301" t="e">
            <v>#REF!</v>
          </cell>
          <cell r="AN301" t="e">
            <v>#REF!</v>
          </cell>
          <cell r="AR301" t="e">
            <v>#REF!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CA301">
            <v>30450</v>
          </cell>
          <cell r="CB301">
            <v>31000</v>
          </cell>
          <cell r="CC301">
            <v>30450</v>
          </cell>
          <cell r="CD301">
            <v>30450</v>
          </cell>
          <cell r="CE301" t="str">
            <v>Other Services Exp</v>
          </cell>
          <cell r="CG301">
            <v>30450</v>
          </cell>
          <cell r="CH301" t="str">
            <v>Other Services Exp</v>
          </cell>
          <cell r="CJ301">
            <v>30450</v>
          </cell>
          <cell r="CL301" t="e">
            <v>#N/A</v>
          </cell>
          <cell r="CN301" t="e">
            <v>#N/A</v>
          </cell>
          <cell r="CO301" t="str">
            <v>PLCCA1521</v>
          </cell>
          <cell r="CR301">
            <v>40016.11</v>
          </cell>
          <cell r="CS301" t="e">
            <v>#REF!</v>
          </cell>
        </row>
        <row r="302">
          <cell r="A302" t="str">
            <v>PLCCA1643 Total</v>
          </cell>
          <cell r="B302" t="str">
            <v>PLCCA1643</v>
          </cell>
          <cell r="C302" t="str">
            <v xml:space="preserve"> Total</v>
          </cell>
          <cell r="D302" t="str">
            <v>PLCCA1643 Total</v>
          </cell>
          <cell r="E302" t="str">
            <v>PLCCA</v>
          </cell>
          <cell r="F302">
            <v>1643</v>
          </cell>
          <cell r="G302" t="str">
            <v>PLCCA1643</v>
          </cell>
          <cell r="H302" t="str">
            <v>LANDFILL SITES</v>
          </cell>
          <cell r="I302" t="str">
            <v>CLOSED LANDFILL SITES</v>
          </cell>
          <cell r="J302" t="str">
            <v>FOUL LANE</v>
          </cell>
          <cell r="K302" t="str">
            <v>MAINTENANCE CONTRACTS          .</v>
          </cell>
          <cell r="N302" t="e">
            <v>#REF!</v>
          </cell>
          <cell r="O302" t="e">
            <v>#REF!</v>
          </cell>
          <cell r="R302" t="e">
            <v>#REF!</v>
          </cell>
          <cell r="S302" t="e">
            <v>#REF!</v>
          </cell>
          <cell r="T302" t="e">
            <v>#REF!</v>
          </cell>
          <cell r="U302" t="e">
            <v>#REF!</v>
          </cell>
          <cell r="V302" t="e">
            <v>#REF!</v>
          </cell>
          <cell r="W302" t="e">
            <v>#REF!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  <cell r="AE302" t="e">
            <v>#REF!</v>
          </cell>
          <cell r="AF302" t="e">
            <v>#REF!</v>
          </cell>
          <cell r="AG302" t="e">
            <v>#REF!</v>
          </cell>
          <cell r="AH302" t="e">
            <v>#REF!</v>
          </cell>
          <cell r="AI302" t="e">
            <v>#REF!</v>
          </cell>
          <cell r="AJ302" t="e">
            <v>#REF!</v>
          </cell>
          <cell r="AK302" t="e">
            <v>#REF!</v>
          </cell>
          <cell r="AL302" t="e">
            <v>#REF!</v>
          </cell>
          <cell r="AM302" t="e">
            <v>#REF!</v>
          </cell>
          <cell r="AN302" t="e">
            <v>#REF!</v>
          </cell>
          <cell r="AR302" t="e">
            <v>#REF!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CA302">
            <v>16878</v>
          </cell>
          <cell r="CB302">
            <v>6900</v>
          </cell>
          <cell r="CC302">
            <v>16878</v>
          </cell>
          <cell r="CD302">
            <v>16878</v>
          </cell>
          <cell r="CE302" t="str">
            <v>Other Services Exp</v>
          </cell>
          <cell r="CG302">
            <v>16878</v>
          </cell>
          <cell r="CH302" t="str">
            <v>Other Services Exp</v>
          </cell>
          <cell r="CJ302">
            <v>16878</v>
          </cell>
          <cell r="CL302" t="e">
            <v>#N/A</v>
          </cell>
          <cell r="CN302" t="e">
            <v>#N/A</v>
          </cell>
          <cell r="CO302" t="str">
            <v>PLCCA1643</v>
          </cell>
          <cell r="CR302">
            <v>6499.72</v>
          </cell>
          <cell r="CS302" t="e">
            <v>#REF!</v>
          </cell>
        </row>
        <row r="303">
          <cell r="A303" t="str">
            <v>PLCDA1045 Total</v>
          </cell>
          <cell r="B303" t="str">
            <v>PLCDA1045</v>
          </cell>
          <cell r="C303" t="str">
            <v xml:space="preserve"> Total</v>
          </cell>
          <cell r="D303" t="str">
            <v>PLCDA1045 Total</v>
          </cell>
          <cell r="E303" t="str">
            <v>PLCDA</v>
          </cell>
          <cell r="F303">
            <v>1045</v>
          </cell>
          <cell r="G303" t="str">
            <v>PLCDA1045</v>
          </cell>
          <cell r="H303" t="str">
            <v>LANDFILL SITES</v>
          </cell>
          <cell r="I303" t="str">
            <v>CLOSED LANDFILL SITES</v>
          </cell>
          <cell r="J303" t="str">
            <v>RED QUARRY</v>
          </cell>
          <cell r="K303" t="str">
            <v>PLANNED -OTHER EXTERNAL WORKS</v>
          </cell>
          <cell r="N303" t="e">
            <v>#REF!</v>
          </cell>
          <cell r="O303" t="e">
            <v>#REF!</v>
          </cell>
          <cell r="R303" t="e">
            <v>#REF!</v>
          </cell>
          <cell r="S303" t="e">
            <v>#REF!</v>
          </cell>
          <cell r="V303">
            <v>0</v>
          </cell>
          <cell r="X303">
            <v>0</v>
          </cell>
          <cell r="Z303">
            <v>0</v>
          </cell>
          <cell r="AE303">
            <v>0</v>
          </cell>
          <cell r="AG303">
            <v>0</v>
          </cell>
          <cell r="AN303">
            <v>0</v>
          </cell>
          <cell r="AR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CB303">
            <v>0</v>
          </cell>
          <cell r="CC303">
            <v>0</v>
          </cell>
          <cell r="CD303">
            <v>0</v>
          </cell>
          <cell r="CE303" t="str">
            <v>Other Services Exp</v>
          </cell>
          <cell r="CG303">
            <v>0</v>
          </cell>
          <cell r="CH303" t="str">
            <v>Other Services Exp</v>
          </cell>
          <cell r="CJ303">
            <v>0</v>
          </cell>
          <cell r="CL303" t="e">
            <v>#N/A</v>
          </cell>
          <cell r="CN303" t="e">
            <v>#N/A</v>
          </cell>
          <cell r="CO303" t="str">
            <v>PLCDA1410</v>
          </cell>
          <cell r="CR303">
            <v>0</v>
          </cell>
          <cell r="CS303">
            <v>0</v>
          </cell>
        </row>
        <row r="304">
          <cell r="A304" t="str">
            <v>PLCDA1410 Total</v>
          </cell>
          <cell r="B304" t="str">
            <v>PLCDA1410</v>
          </cell>
          <cell r="C304" t="str">
            <v xml:space="preserve"> Total</v>
          </cell>
          <cell r="D304" t="str">
            <v>PLCDA1410 Total</v>
          </cell>
          <cell r="E304" t="str">
            <v>PLCDA</v>
          </cell>
          <cell r="F304">
            <v>1410</v>
          </cell>
          <cell r="G304" t="str">
            <v>PLCDA1410</v>
          </cell>
          <cell r="H304" t="str">
            <v>LANDFILL SITES</v>
          </cell>
          <cell r="I304" t="str">
            <v>CLOSED LANDFILL SITES</v>
          </cell>
          <cell r="J304" t="str">
            <v>RED QUARRY</v>
          </cell>
          <cell r="K304" t="str">
            <v>SOLID FUEL                     .</v>
          </cell>
          <cell r="N304" t="e">
            <v>#REF!</v>
          </cell>
          <cell r="O304" t="e">
            <v>#REF!</v>
          </cell>
          <cell r="R304" t="e">
            <v>#REF!</v>
          </cell>
          <cell r="S304" t="e">
            <v>#REF!</v>
          </cell>
          <cell r="V304">
            <v>0</v>
          </cell>
          <cell r="X304">
            <v>0</v>
          </cell>
          <cell r="Z304">
            <v>0</v>
          </cell>
          <cell r="AE304">
            <v>0</v>
          </cell>
          <cell r="AG304">
            <v>0</v>
          </cell>
          <cell r="AN304">
            <v>0</v>
          </cell>
          <cell r="AR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CB304">
            <v>0</v>
          </cell>
          <cell r="CC304">
            <v>0</v>
          </cell>
          <cell r="CD304">
            <v>0</v>
          </cell>
          <cell r="CE304" t="str">
            <v>Other Services Exp</v>
          </cell>
          <cell r="CG304">
            <v>0</v>
          </cell>
          <cell r="CH304" t="str">
            <v>Other Services Exp</v>
          </cell>
          <cell r="CJ304">
            <v>0</v>
          </cell>
          <cell r="CL304" t="e">
            <v>#N/A</v>
          </cell>
          <cell r="CN304" t="e">
            <v>#N/A</v>
          </cell>
          <cell r="CO304" t="str">
            <v>PLCDA1421</v>
          </cell>
          <cell r="CR304">
            <v>0</v>
          </cell>
          <cell r="CS304">
            <v>0</v>
          </cell>
        </row>
        <row r="305">
          <cell r="A305" t="str">
            <v>PLCDA1421 Total</v>
          </cell>
          <cell r="B305" t="str">
            <v>PLCDA1421</v>
          </cell>
          <cell r="C305" t="str">
            <v xml:space="preserve"> Total</v>
          </cell>
          <cell r="D305" t="str">
            <v>PLCDA1421 Total</v>
          </cell>
          <cell r="E305" t="str">
            <v>PLCDA</v>
          </cell>
          <cell r="F305">
            <v>1421</v>
          </cell>
          <cell r="G305" t="str">
            <v>PLCDA1421</v>
          </cell>
          <cell r="H305" t="str">
            <v>LANDFILL SITES</v>
          </cell>
          <cell r="I305" t="str">
            <v>CLOSED LANDFILL SITES</v>
          </cell>
          <cell r="J305" t="str">
            <v>RED QUARRY</v>
          </cell>
          <cell r="K305" t="str">
            <v>ELECTRICITY USAGE              .</v>
          </cell>
          <cell r="N305" t="e">
            <v>#REF!</v>
          </cell>
          <cell r="O305" t="e">
            <v>#REF!</v>
          </cell>
          <cell r="R305" t="e">
            <v>#REF!</v>
          </cell>
          <cell r="S305" t="e">
            <v>#REF!</v>
          </cell>
          <cell r="T305" t="e">
            <v>#REF!</v>
          </cell>
          <cell r="U305" t="e">
            <v>#REF!</v>
          </cell>
          <cell r="V305" t="e">
            <v>#REF!</v>
          </cell>
          <cell r="W305" t="e">
            <v>#REF!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  <cell r="AE305" t="e">
            <v>#REF!</v>
          </cell>
          <cell r="AF305" t="e">
            <v>#REF!</v>
          </cell>
          <cell r="AG305" t="e">
            <v>#REF!</v>
          </cell>
          <cell r="AH305" t="e">
            <v>#REF!</v>
          </cell>
          <cell r="AI305" t="e">
            <v>#REF!</v>
          </cell>
          <cell r="AJ305" t="e">
            <v>#REF!</v>
          </cell>
          <cell r="AK305" t="e">
            <v>#REF!</v>
          </cell>
          <cell r="AL305" t="e">
            <v>#REF!</v>
          </cell>
          <cell r="AM305" t="e">
            <v>#REF!</v>
          </cell>
          <cell r="AN305" t="e">
            <v>#REF!</v>
          </cell>
          <cell r="AR305" t="e">
            <v>#REF!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CA305">
            <v>2000</v>
          </cell>
          <cell r="CB305">
            <v>2000</v>
          </cell>
          <cell r="CC305">
            <v>2000</v>
          </cell>
          <cell r="CD305">
            <v>2000</v>
          </cell>
          <cell r="CE305" t="str">
            <v>Other Services Exp</v>
          </cell>
          <cell r="CG305">
            <v>2000</v>
          </cell>
          <cell r="CH305" t="str">
            <v>Other Services Exp</v>
          </cell>
          <cell r="CJ305">
            <v>2000</v>
          </cell>
          <cell r="CL305" t="e">
            <v>#N/A</v>
          </cell>
          <cell r="CN305" t="e">
            <v>#N/A</v>
          </cell>
          <cell r="CO305" t="str">
            <v>PLCDA1521</v>
          </cell>
          <cell r="CR305">
            <v>-1759.15</v>
          </cell>
          <cell r="CS305" t="e">
            <v>#REF!</v>
          </cell>
        </row>
        <row r="306">
          <cell r="A306" t="str">
            <v>PLCDA1521 Total</v>
          </cell>
          <cell r="B306" t="str">
            <v>PLCDA1521</v>
          </cell>
          <cell r="C306" t="str">
            <v xml:space="preserve"> Total</v>
          </cell>
          <cell r="D306" t="str">
            <v>PLCDA1521 Total</v>
          </cell>
          <cell r="E306" t="str">
            <v>PLCDA</v>
          </cell>
          <cell r="F306">
            <v>1521</v>
          </cell>
          <cell r="G306" t="str">
            <v>PLCDA1521</v>
          </cell>
          <cell r="H306" t="str">
            <v>LANDFILL SITES</v>
          </cell>
          <cell r="I306" t="str">
            <v>CLOSED LANDFILL SITES</v>
          </cell>
          <cell r="J306" t="str">
            <v>RED QUARRY</v>
          </cell>
          <cell r="K306" t="str">
            <v>NON-METERED WATER              .</v>
          </cell>
          <cell r="N306" t="e">
            <v>#REF!</v>
          </cell>
          <cell r="O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E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 t="e">
            <v>#REF!</v>
          </cell>
          <cell r="AJ306" t="e">
            <v>#REF!</v>
          </cell>
          <cell r="AK306" t="e">
            <v>#REF!</v>
          </cell>
          <cell r="AL306" t="e">
            <v>#REF!</v>
          </cell>
          <cell r="AM306" t="e">
            <v>#REF!</v>
          </cell>
          <cell r="AN306" t="e">
            <v>#REF!</v>
          </cell>
          <cell r="AR306" t="e">
            <v>#REF!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CA306">
            <v>1000</v>
          </cell>
          <cell r="CB306">
            <v>1000</v>
          </cell>
          <cell r="CC306">
            <v>1000</v>
          </cell>
          <cell r="CD306">
            <v>1000</v>
          </cell>
          <cell r="CE306" t="str">
            <v>Other Services Exp</v>
          </cell>
          <cell r="CG306">
            <v>1000</v>
          </cell>
          <cell r="CH306" t="str">
            <v>Other Services Exp</v>
          </cell>
          <cell r="CJ306">
            <v>1000</v>
          </cell>
          <cell r="CL306" t="e">
            <v>#N/A</v>
          </cell>
          <cell r="CN306" t="e">
            <v>#N/A</v>
          </cell>
          <cell r="CO306" t="str">
            <v>PLCDA1643</v>
          </cell>
          <cell r="CR306">
            <v>-2852</v>
          </cell>
          <cell r="CS306" t="e">
            <v>#REF!</v>
          </cell>
        </row>
        <row r="307">
          <cell r="A307" t="str">
            <v>PLCDA1643 Total</v>
          </cell>
          <cell r="B307" t="str">
            <v>PLCDA1643</v>
          </cell>
          <cell r="C307" t="str">
            <v xml:space="preserve"> Total</v>
          </cell>
          <cell r="D307" t="str">
            <v>PLCDA1643 Total</v>
          </cell>
          <cell r="E307" t="str">
            <v>PLCDA</v>
          </cell>
          <cell r="F307">
            <v>1643</v>
          </cell>
          <cell r="G307" t="str">
            <v>PLCDA1643</v>
          </cell>
          <cell r="H307" t="str">
            <v>LANDFILL SITES</v>
          </cell>
          <cell r="I307" t="str">
            <v>CLOSED LANDFILL SITES</v>
          </cell>
          <cell r="J307" t="str">
            <v>RED QUARRY</v>
          </cell>
          <cell r="K307" t="str">
            <v>MAINTENANCE CONTRACTS          .</v>
          </cell>
          <cell r="N307" t="e">
            <v>#REF!</v>
          </cell>
          <cell r="O307" t="e">
            <v>#REF!</v>
          </cell>
          <cell r="R307" t="e">
            <v>#REF!</v>
          </cell>
          <cell r="S307" t="e">
            <v>#REF!</v>
          </cell>
          <cell r="T307" t="e">
            <v>#REF!</v>
          </cell>
          <cell r="U307" t="e">
            <v>#REF!</v>
          </cell>
          <cell r="V307" t="e">
            <v>#REF!</v>
          </cell>
          <cell r="W307" t="e">
            <v>#REF!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  <cell r="AE307" t="e">
            <v>#REF!</v>
          </cell>
          <cell r="AF307" t="e">
            <v>#REF!</v>
          </cell>
          <cell r="AG307" t="e">
            <v>#REF!</v>
          </cell>
          <cell r="AH307" t="e">
            <v>#REF!</v>
          </cell>
          <cell r="AI307" t="e">
            <v>#REF!</v>
          </cell>
          <cell r="AJ307" t="e">
            <v>#REF!</v>
          </cell>
          <cell r="AK307" t="e">
            <v>#REF!</v>
          </cell>
          <cell r="AL307" t="e">
            <v>#REF!</v>
          </cell>
          <cell r="AM307" t="e">
            <v>#REF!</v>
          </cell>
          <cell r="AN307" t="e">
            <v>#REF!</v>
          </cell>
          <cell r="AR307" t="e">
            <v>#REF!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CA307">
            <v>5043</v>
          </cell>
          <cell r="CB307">
            <v>3900</v>
          </cell>
          <cell r="CC307">
            <v>5043</v>
          </cell>
          <cell r="CD307">
            <v>5043</v>
          </cell>
          <cell r="CE307" t="str">
            <v>Other Services Exp</v>
          </cell>
          <cell r="CG307">
            <v>5043</v>
          </cell>
          <cell r="CH307" t="str">
            <v>Other Services Exp</v>
          </cell>
          <cell r="CJ307">
            <v>5043</v>
          </cell>
          <cell r="CL307" t="e">
            <v>#N/A</v>
          </cell>
          <cell r="CN307" t="e">
            <v>#N/A</v>
          </cell>
          <cell r="CO307" t="str">
            <v>PLCEA1421</v>
          </cell>
          <cell r="CR307">
            <v>325</v>
          </cell>
          <cell r="CS307" t="e">
            <v>#REF!</v>
          </cell>
        </row>
        <row r="308">
          <cell r="A308" t="str">
            <v>PLCEA1421 Total</v>
          </cell>
          <cell r="B308" t="str">
            <v>PLCEA1421</v>
          </cell>
          <cell r="C308" t="str">
            <v xml:space="preserve"> Total</v>
          </cell>
          <cell r="D308" t="str">
            <v>PLCEA1421 Total</v>
          </cell>
          <cell r="E308" t="str">
            <v>PLCEA</v>
          </cell>
          <cell r="F308">
            <v>1421</v>
          </cell>
          <cell r="G308" t="str">
            <v>PLCEA1421</v>
          </cell>
          <cell r="H308" t="str">
            <v>LANDFILL SITES</v>
          </cell>
          <cell r="I308" t="str">
            <v>CLOSED LANDFILL SITES</v>
          </cell>
          <cell r="J308" t="str">
            <v>ROUGHDALES</v>
          </cell>
          <cell r="K308" t="str">
            <v>ELECTRICITY USAGE              .</v>
          </cell>
          <cell r="N308" t="e">
            <v>#REF!</v>
          </cell>
          <cell r="O308" t="e">
            <v>#REF!</v>
          </cell>
          <cell r="R308" t="e">
            <v>#REF!</v>
          </cell>
          <cell r="S308" t="e">
            <v>#REF!</v>
          </cell>
          <cell r="U308" t="e">
            <v>#REF!</v>
          </cell>
          <cell r="V308" t="e">
            <v>#REF!</v>
          </cell>
          <cell r="W308" t="e">
            <v>#REF!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  <cell r="AE308" t="e">
            <v>#REF!</v>
          </cell>
          <cell r="AF308" t="e">
            <v>#REF!</v>
          </cell>
          <cell r="AG308" t="e">
            <v>#REF!</v>
          </cell>
          <cell r="AH308" t="e">
            <v>#REF!</v>
          </cell>
          <cell r="AI308" t="e">
            <v>#REF!</v>
          </cell>
          <cell r="AJ308" t="e">
            <v>#REF!</v>
          </cell>
          <cell r="AK308" t="e">
            <v>#REF!</v>
          </cell>
          <cell r="AL308" t="e">
            <v>#REF!</v>
          </cell>
          <cell r="AM308" t="e">
            <v>#REF!</v>
          </cell>
          <cell r="AN308" t="e">
            <v>#REF!</v>
          </cell>
          <cell r="AR308" t="e">
            <v>#REF!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CA308">
            <v>2000</v>
          </cell>
          <cell r="CB308">
            <v>1000</v>
          </cell>
          <cell r="CC308">
            <v>2000</v>
          </cell>
          <cell r="CD308">
            <v>2000</v>
          </cell>
          <cell r="CE308" t="e">
            <v>#N/A</v>
          </cell>
          <cell r="CG308">
            <v>2000</v>
          </cell>
          <cell r="CH308" t="str">
            <v>Other Services Exp</v>
          </cell>
          <cell r="CJ308">
            <v>2000</v>
          </cell>
          <cell r="CL308" t="e">
            <v>#N/A</v>
          </cell>
          <cell r="CN308" t="e">
            <v>#N/A</v>
          </cell>
          <cell r="CO308" t="str">
            <v>PLCEA1421</v>
          </cell>
          <cell r="CR308">
            <v>1744.25</v>
          </cell>
          <cell r="CS308" t="e">
            <v>#REF!</v>
          </cell>
        </row>
        <row r="309">
          <cell r="A309" t="str">
            <v>PLCEA1643 Total</v>
          </cell>
          <cell r="B309" t="str">
            <v>PLCEA1643</v>
          </cell>
          <cell r="C309" t="str">
            <v xml:space="preserve"> Total</v>
          </cell>
          <cell r="D309" t="str">
            <v>PLCEA1643 Total</v>
          </cell>
          <cell r="E309" t="str">
            <v>PLCEA</v>
          </cell>
          <cell r="F309">
            <v>1643</v>
          </cell>
          <cell r="G309" t="str">
            <v>PLCEA1643</v>
          </cell>
          <cell r="H309" t="str">
            <v>LANDFILL SITES</v>
          </cell>
          <cell r="I309" t="str">
            <v>CLOSED LANDFILL SITES</v>
          </cell>
          <cell r="J309" t="str">
            <v>ROUGHDALES</v>
          </cell>
          <cell r="K309" t="str">
            <v>MAINTENANCE CONTRACTS          .</v>
          </cell>
          <cell r="N309" t="e">
            <v>#REF!</v>
          </cell>
          <cell r="O309" t="e">
            <v>#REF!</v>
          </cell>
          <cell r="R309" t="e">
            <v>#REF!</v>
          </cell>
          <cell r="S309" t="e">
            <v>#REF!</v>
          </cell>
          <cell r="T309" t="e">
            <v>#REF!</v>
          </cell>
          <cell r="U309" t="e">
            <v>#REF!</v>
          </cell>
          <cell r="V309" t="e">
            <v>#REF!</v>
          </cell>
          <cell r="W309" t="e">
            <v>#REF!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  <cell r="AE309" t="e">
            <v>#REF!</v>
          </cell>
          <cell r="AF309" t="e">
            <v>#REF!</v>
          </cell>
          <cell r="AG309" t="e">
            <v>#REF!</v>
          </cell>
          <cell r="AH309" t="e">
            <v>#REF!</v>
          </cell>
          <cell r="AI309" t="e">
            <v>#REF!</v>
          </cell>
          <cell r="AJ309" t="e">
            <v>#REF!</v>
          </cell>
          <cell r="AK309" t="e">
            <v>#REF!</v>
          </cell>
          <cell r="AL309" t="e">
            <v>#REF!</v>
          </cell>
          <cell r="AM309" t="e">
            <v>#REF!</v>
          </cell>
          <cell r="AN309" t="e">
            <v>#REF!</v>
          </cell>
          <cell r="AR309" t="e">
            <v>#REF!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CA309">
            <v>8033</v>
          </cell>
          <cell r="CB309">
            <v>8050</v>
          </cell>
          <cell r="CC309">
            <v>8033</v>
          </cell>
          <cell r="CD309">
            <v>8033</v>
          </cell>
          <cell r="CE309" t="str">
            <v>Other Services Exp</v>
          </cell>
          <cell r="CG309">
            <v>8033</v>
          </cell>
          <cell r="CH309" t="str">
            <v>Other Services Exp</v>
          </cell>
          <cell r="CJ309">
            <v>8033</v>
          </cell>
          <cell r="CL309" t="e">
            <v>#N/A</v>
          </cell>
          <cell r="CN309" t="e">
            <v>#N/A</v>
          </cell>
          <cell r="CO309" t="str">
            <v>PLCFA1410</v>
          </cell>
          <cell r="CR309">
            <v>3017.44</v>
          </cell>
          <cell r="CS309" t="e">
            <v>#REF!</v>
          </cell>
        </row>
        <row r="310">
          <cell r="A310" t="str">
            <v>PLCFA1410 Total</v>
          </cell>
          <cell r="B310" t="str">
            <v>PLCFA1410</v>
          </cell>
          <cell r="C310" t="str">
            <v xml:space="preserve"> Total</v>
          </cell>
          <cell r="D310" t="str">
            <v>PLCFA1410 Total</v>
          </cell>
          <cell r="E310" t="str">
            <v>PLCFA</v>
          </cell>
          <cell r="F310">
            <v>1410</v>
          </cell>
          <cell r="G310" t="str">
            <v>PLCFA1410</v>
          </cell>
          <cell r="H310" t="str">
            <v>LANDFILL SITES</v>
          </cell>
          <cell r="I310" t="str">
            <v>CLOSED LANDFILL SITES</v>
          </cell>
          <cell r="J310" t="str">
            <v>SEFTON MEADOWS 3</v>
          </cell>
          <cell r="K310" t="str">
            <v>SOLID FUEL                     .</v>
          </cell>
          <cell r="N310" t="e">
            <v>#REF!</v>
          </cell>
          <cell r="O310" t="e">
            <v>#REF!</v>
          </cell>
          <cell r="R310" t="e">
            <v>#REF!</v>
          </cell>
          <cell r="S310" t="e">
            <v>#REF!</v>
          </cell>
          <cell r="V310">
            <v>0</v>
          </cell>
          <cell r="X310">
            <v>0</v>
          </cell>
          <cell r="Z310">
            <v>0</v>
          </cell>
          <cell r="AE310">
            <v>0</v>
          </cell>
          <cell r="AG310">
            <v>0</v>
          </cell>
          <cell r="AN310">
            <v>0</v>
          </cell>
          <cell r="AR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CB310">
            <v>0</v>
          </cell>
          <cell r="CC310">
            <v>0</v>
          </cell>
          <cell r="CD310">
            <v>0</v>
          </cell>
          <cell r="CE310" t="str">
            <v>Other Services Exp</v>
          </cell>
          <cell r="CG310">
            <v>0</v>
          </cell>
          <cell r="CH310" t="str">
            <v>Other Services Exp</v>
          </cell>
          <cell r="CJ310">
            <v>0</v>
          </cell>
          <cell r="CL310" t="e">
            <v>#N/A</v>
          </cell>
          <cell r="CN310" t="e">
            <v>#N/A</v>
          </cell>
          <cell r="CO310" t="str">
            <v>PLCFA1643</v>
          </cell>
          <cell r="CR310">
            <v>0</v>
          </cell>
          <cell r="CS310">
            <v>0</v>
          </cell>
        </row>
        <row r="311">
          <cell r="A311" t="str">
            <v>PLCFA1643 Total</v>
          </cell>
          <cell r="B311" t="str">
            <v>PLCFA1643</v>
          </cell>
          <cell r="C311" t="str">
            <v xml:space="preserve"> Total</v>
          </cell>
          <cell r="D311" t="str">
            <v>PLCFA1643 Total</v>
          </cell>
          <cell r="E311" t="str">
            <v>PLCFA</v>
          </cell>
          <cell r="F311">
            <v>1643</v>
          </cell>
          <cell r="G311" t="str">
            <v>PLCFA1643</v>
          </cell>
          <cell r="H311" t="str">
            <v>LANDFILL SITES</v>
          </cell>
          <cell r="I311" t="str">
            <v>CLOSED LANDFILL SITES</v>
          </cell>
          <cell r="J311" t="str">
            <v>SEFTON MEADOWS 3</v>
          </cell>
          <cell r="K311" t="str">
            <v>MAINTENANCE CONTRACTS          .</v>
          </cell>
          <cell r="N311" t="e">
            <v>#REF!</v>
          </cell>
          <cell r="O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I311" t="e">
            <v>#REF!</v>
          </cell>
          <cell r="AJ311" t="e">
            <v>#REF!</v>
          </cell>
          <cell r="AK311" t="e">
            <v>#REF!</v>
          </cell>
          <cell r="AL311" t="e">
            <v>#REF!</v>
          </cell>
          <cell r="AM311" t="e">
            <v>#REF!</v>
          </cell>
          <cell r="AN311" t="e">
            <v>#REF!</v>
          </cell>
          <cell r="AR311" t="e">
            <v>#REF!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CA311">
            <v>8440</v>
          </cell>
          <cell r="CB311">
            <v>13350</v>
          </cell>
          <cell r="CC311">
            <v>8440</v>
          </cell>
          <cell r="CD311">
            <v>8440</v>
          </cell>
          <cell r="CE311" t="str">
            <v>Other Services Exp</v>
          </cell>
          <cell r="CG311">
            <v>8440</v>
          </cell>
          <cell r="CH311" t="str">
            <v>Other Services Exp</v>
          </cell>
          <cell r="CJ311">
            <v>8440</v>
          </cell>
          <cell r="CL311" t="e">
            <v>#N/A</v>
          </cell>
          <cell r="CN311" t="e">
            <v>#N/A</v>
          </cell>
          <cell r="CO311" t="str">
            <v>PLCGA1643</v>
          </cell>
          <cell r="CR311">
            <v>3463.02</v>
          </cell>
          <cell r="CS311" t="e">
            <v>#REF!</v>
          </cell>
        </row>
        <row r="312">
          <cell r="A312" t="str">
            <v>PLCGA1643 Total</v>
          </cell>
          <cell r="B312" t="str">
            <v>PLCGA1643</v>
          </cell>
          <cell r="C312" t="str">
            <v xml:space="preserve"> Total</v>
          </cell>
          <cell r="D312" t="str">
            <v>PLCGA1643 Total</v>
          </cell>
          <cell r="E312" t="str">
            <v>PLCGA</v>
          </cell>
          <cell r="F312">
            <v>1643</v>
          </cell>
          <cell r="G312" t="str">
            <v>PLCGA1643</v>
          </cell>
          <cell r="H312" t="str">
            <v>LANDFILL SITES</v>
          </cell>
          <cell r="I312" t="str">
            <v>CLOSED LANDFILL SITES</v>
          </cell>
          <cell r="J312" t="str">
            <v>SEFTON MEADOWS 2</v>
          </cell>
          <cell r="K312" t="str">
            <v>MAINTENANCE CONTRACTS          .</v>
          </cell>
          <cell r="N312" t="e">
            <v>#REF!</v>
          </cell>
          <cell r="O312" t="e">
            <v>#REF!</v>
          </cell>
          <cell r="R312" t="e">
            <v>#REF!</v>
          </cell>
          <cell r="S312" t="e">
            <v>#REF!</v>
          </cell>
          <cell r="T312" t="e">
            <v>#REF!</v>
          </cell>
          <cell r="U312" t="e">
            <v>#REF!</v>
          </cell>
          <cell r="V312" t="e">
            <v>#REF!</v>
          </cell>
          <cell r="W312" t="e">
            <v>#REF!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  <cell r="AE312" t="e">
            <v>#REF!</v>
          </cell>
          <cell r="AF312" t="e">
            <v>#REF!</v>
          </cell>
          <cell r="AG312" t="e">
            <v>#REF!</v>
          </cell>
          <cell r="AH312" t="e">
            <v>#REF!</v>
          </cell>
          <cell r="AI312" t="e">
            <v>#REF!</v>
          </cell>
          <cell r="AJ312" t="e">
            <v>#REF!</v>
          </cell>
          <cell r="AK312" t="e">
            <v>#REF!</v>
          </cell>
          <cell r="AL312" t="e">
            <v>#REF!</v>
          </cell>
          <cell r="AM312" t="e">
            <v>#REF!</v>
          </cell>
          <cell r="AN312" t="e">
            <v>#REF!</v>
          </cell>
          <cell r="AR312" t="e">
            <v>#REF!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CA312">
            <v>10458</v>
          </cell>
          <cell r="CB312">
            <v>11150</v>
          </cell>
          <cell r="CC312">
            <v>10458</v>
          </cell>
          <cell r="CD312">
            <v>10458</v>
          </cell>
          <cell r="CE312" t="str">
            <v>Other Services Exp</v>
          </cell>
          <cell r="CG312">
            <v>10458</v>
          </cell>
          <cell r="CH312" t="str">
            <v>Other Services Exp</v>
          </cell>
          <cell r="CJ312">
            <v>10458</v>
          </cell>
          <cell r="CL312" t="e">
            <v>#N/A</v>
          </cell>
          <cell r="CN312" t="e">
            <v>#N/A</v>
          </cell>
          <cell r="CO312" t="str">
            <v>PLCHA1421</v>
          </cell>
          <cell r="CR312">
            <v>7062.45</v>
          </cell>
          <cell r="CS312" t="e">
            <v>#REF!</v>
          </cell>
        </row>
        <row r="313">
          <cell r="A313" t="str">
            <v>PLCHA1421 Total</v>
          </cell>
          <cell r="B313" t="str">
            <v>PLCHA1421</v>
          </cell>
          <cell r="C313" t="str">
            <v xml:space="preserve"> Total</v>
          </cell>
          <cell r="D313" t="str">
            <v>PLCHA1421 Total</v>
          </cell>
          <cell r="E313" t="str">
            <v>PLCHA</v>
          </cell>
          <cell r="F313">
            <v>1421</v>
          </cell>
          <cell r="G313" t="str">
            <v>PLCHA1421</v>
          </cell>
          <cell r="H313" t="str">
            <v>LANDFILL SITES</v>
          </cell>
          <cell r="I313" t="str">
            <v>CLOSED LANDFILL SITES</v>
          </cell>
          <cell r="J313" t="str">
            <v>SEFTON MEADOWS GENERAL</v>
          </cell>
          <cell r="K313" t="str">
            <v>ELECTRICITY USAGE              .</v>
          </cell>
          <cell r="N313" t="e">
            <v>#REF!</v>
          </cell>
          <cell r="O313" t="e">
            <v>#REF!</v>
          </cell>
          <cell r="R313" t="e">
            <v>#REF!</v>
          </cell>
          <cell r="S313" t="e">
            <v>#REF!</v>
          </cell>
          <cell r="T313" t="e">
            <v>#REF!</v>
          </cell>
          <cell r="U313" t="e">
            <v>#REF!</v>
          </cell>
          <cell r="V313" t="e">
            <v>#REF!</v>
          </cell>
          <cell r="W313" t="e">
            <v>#REF!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  <cell r="AE313" t="e">
            <v>#REF!</v>
          </cell>
          <cell r="AF313" t="e">
            <v>#REF!</v>
          </cell>
          <cell r="AG313" t="e">
            <v>#REF!</v>
          </cell>
          <cell r="AH313" t="e">
            <v>#REF!</v>
          </cell>
          <cell r="AI313" t="e">
            <v>#REF!</v>
          </cell>
          <cell r="AJ313" t="e">
            <v>#REF!</v>
          </cell>
          <cell r="AK313" t="e">
            <v>#REF!</v>
          </cell>
          <cell r="AL313" t="e">
            <v>#REF!</v>
          </cell>
          <cell r="AM313" t="e">
            <v>#REF!</v>
          </cell>
          <cell r="AN313" t="e">
            <v>#REF!</v>
          </cell>
          <cell r="AR313" t="e">
            <v>#REF!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CA313">
            <v>12250</v>
          </cell>
          <cell r="CB313">
            <v>12250</v>
          </cell>
          <cell r="CC313">
            <v>12250</v>
          </cell>
          <cell r="CD313">
            <v>12250</v>
          </cell>
          <cell r="CE313" t="str">
            <v>Other Services Exp</v>
          </cell>
          <cell r="CG313">
            <v>12250</v>
          </cell>
          <cell r="CH313" t="str">
            <v>Other Services Exp</v>
          </cell>
          <cell r="CJ313">
            <v>12250</v>
          </cell>
          <cell r="CL313" t="e">
            <v>#N/A</v>
          </cell>
          <cell r="CN313" t="e">
            <v>#N/A</v>
          </cell>
          <cell r="CO313" t="str">
            <v>PLCHA1521</v>
          </cell>
          <cell r="CR313">
            <v>16934.03</v>
          </cell>
          <cell r="CS313" t="e">
            <v>#REF!</v>
          </cell>
        </row>
        <row r="314">
          <cell r="A314" t="str">
            <v>PLCHA1521 Total</v>
          </cell>
          <cell r="B314" t="str">
            <v>PLCHA1521</v>
          </cell>
          <cell r="C314" t="str">
            <v xml:space="preserve"> Total</v>
          </cell>
          <cell r="D314" t="str">
            <v>PLCHA1521 Total</v>
          </cell>
          <cell r="E314" t="str">
            <v>PLCHA</v>
          </cell>
          <cell r="F314">
            <v>1521</v>
          </cell>
          <cell r="G314" t="str">
            <v>PLCHA1521</v>
          </cell>
          <cell r="H314" t="str">
            <v>LANDFILL SITES</v>
          </cell>
          <cell r="I314" t="str">
            <v>CLOSED LANDFILL SITES</v>
          </cell>
          <cell r="J314" t="str">
            <v>SEFTON MEADOWS GENERAL</v>
          </cell>
          <cell r="K314" t="str">
            <v>NON-METERED WATER              .</v>
          </cell>
          <cell r="N314" t="e">
            <v>#REF!</v>
          </cell>
          <cell r="O314" t="e">
            <v>#REF!</v>
          </cell>
          <cell r="R314" t="e">
            <v>#REF!</v>
          </cell>
          <cell r="S314" t="e">
            <v>#REF!</v>
          </cell>
          <cell r="T314" t="e">
            <v>#REF!</v>
          </cell>
          <cell r="U314" t="e">
            <v>#REF!</v>
          </cell>
          <cell r="V314" t="e">
            <v>#REF!</v>
          </cell>
          <cell r="W314" t="e">
            <v>#REF!</v>
          </cell>
          <cell r="X314" t="e">
            <v>#REF!</v>
          </cell>
          <cell r="Y314" t="e">
            <v>#REF!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  <cell r="AE314" t="e">
            <v>#REF!</v>
          </cell>
          <cell r="AF314" t="e">
            <v>#REF!</v>
          </cell>
          <cell r="AG314" t="e">
            <v>#REF!</v>
          </cell>
          <cell r="AH314" t="e">
            <v>#REF!</v>
          </cell>
          <cell r="AI314" t="e">
            <v>#REF!</v>
          </cell>
          <cell r="AJ314" t="e">
            <v>#REF!</v>
          </cell>
          <cell r="AK314" t="e">
            <v>#REF!</v>
          </cell>
          <cell r="AL314" t="e">
            <v>#REF!</v>
          </cell>
          <cell r="AM314" t="e">
            <v>#REF!</v>
          </cell>
          <cell r="AN314" t="e">
            <v>#REF!</v>
          </cell>
          <cell r="AR314" t="e">
            <v>#REF!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CA314">
            <v>97650</v>
          </cell>
          <cell r="CB314">
            <v>75000</v>
          </cell>
          <cell r="CC314">
            <v>97650</v>
          </cell>
          <cell r="CD314">
            <v>97650</v>
          </cell>
          <cell r="CE314" t="str">
            <v>Other Services Exp</v>
          </cell>
          <cell r="CG314">
            <v>97650</v>
          </cell>
          <cell r="CH314" t="str">
            <v>Other Services Exp</v>
          </cell>
          <cell r="CJ314">
            <v>97650</v>
          </cell>
          <cell r="CL314" t="e">
            <v>#N/A</v>
          </cell>
          <cell r="CN314" t="e">
            <v>#N/A</v>
          </cell>
          <cell r="CO314" t="str">
            <v>PLCHA1521</v>
          </cell>
          <cell r="CR314">
            <v>86055.13</v>
          </cell>
          <cell r="CS314" t="e">
            <v>#REF!</v>
          </cell>
        </row>
        <row r="315">
          <cell r="A315" t="str">
            <v>PMBAA3071 Total</v>
          </cell>
          <cell r="B315" t="str">
            <v>PMBAA3071</v>
          </cell>
          <cell r="C315" t="str">
            <v xml:space="preserve"> Total</v>
          </cell>
          <cell r="D315" t="str">
            <v>PMBAA3071 Total</v>
          </cell>
          <cell r="E315" t="str">
            <v>PMBAA</v>
          </cell>
          <cell r="F315">
            <v>3071</v>
          </cell>
          <cell r="G315" t="str">
            <v>PMBAA3071</v>
          </cell>
          <cell r="H315" t="str">
            <v>WASTE STRATEGY</v>
          </cell>
          <cell r="I315" t="str">
            <v>JOINT COMMUNICATIONS STRATEGY</v>
          </cell>
          <cell r="J315" t="str">
            <v>GENERAL</v>
          </cell>
          <cell r="K315" t="str">
            <v>JOURNALS                       .</v>
          </cell>
          <cell r="N315" t="e">
            <v>#REF!</v>
          </cell>
          <cell r="O315" t="e">
            <v>#REF!</v>
          </cell>
          <cell r="R315" t="e">
            <v>#REF!</v>
          </cell>
          <cell r="S315" t="e">
            <v>#REF!</v>
          </cell>
          <cell r="T315" t="e">
            <v>#REF!</v>
          </cell>
          <cell r="U315" t="e">
            <v>#REF!</v>
          </cell>
          <cell r="V315" t="e">
            <v>#REF!</v>
          </cell>
          <cell r="W315" t="e">
            <v>#REF!</v>
          </cell>
          <cell r="X315" t="e">
            <v>#REF!</v>
          </cell>
          <cell r="Y315" t="e">
            <v>#REF!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  <cell r="AE315" t="e">
            <v>#REF!</v>
          </cell>
          <cell r="AF315" t="e">
            <v>#REF!</v>
          </cell>
          <cell r="AG315" t="e">
            <v>#REF!</v>
          </cell>
          <cell r="AH315" t="e">
            <v>#REF!</v>
          </cell>
          <cell r="AI315" t="e">
            <v>#REF!</v>
          </cell>
          <cell r="AJ315" t="e">
            <v>#REF!</v>
          </cell>
          <cell r="AK315" t="e">
            <v>#REF!</v>
          </cell>
          <cell r="AL315" t="e">
            <v>#REF!</v>
          </cell>
          <cell r="AM315" t="e">
            <v>#REF!</v>
          </cell>
          <cell r="AN315" t="e">
            <v>#REF!</v>
          </cell>
          <cell r="AR315" t="e">
            <v>#REF!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CA315">
            <v>4000</v>
          </cell>
          <cell r="CB315">
            <v>4000</v>
          </cell>
          <cell r="CC315">
            <v>4000</v>
          </cell>
          <cell r="CD315">
            <v>4000</v>
          </cell>
          <cell r="CE315" t="str">
            <v>Other Services Exp</v>
          </cell>
          <cell r="CG315">
            <v>4000</v>
          </cell>
          <cell r="CH315" t="str">
            <v>Other Services Exp</v>
          </cell>
          <cell r="CJ315">
            <v>4000</v>
          </cell>
          <cell r="CL315" t="e">
            <v>#N/A</v>
          </cell>
          <cell r="CN315" t="e">
            <v>#N/A</v>
          </cell>
          <cell r="CO315" t="str">
            <v>PMBAA3071</v>
          </cell>
          <cell r="CR315">
            <v>2552.66</v>
          </cell>
          <cell r="CS315" t="e">
            <v>#REF!</v>
          </cell>
        </row>
        <row r="316">
          <cell r="A316" t="str">
            <v>PMBAA3095 Total</v>
          </cell>
          <cell r="B316" t="str">
            <v>PMBAA3095</v>
          </cell>
          <cell r="C316" t="str">
            <v xml:space="preserve"> Total</v>
          </cell>
          <cell r="D316" t="str">
            <v>PMBAA3095 Total</v>
          </cell>
          <cell r="E316" t="str">
            <v>PMBAA</v>
          </cell>
          <cell r="F316">
            <v>3095</v>
          </cell>
          <cell r="G316" t="str">
            <v>PMBAA3095</v>
          </cell>
          <cell r="H316" t="str">
            <v>WASTE STRATEGY</v>
          </cell>
          <cell r="I316" t="str">
            <v>JOINT COMMUNICATIONS STRATEGY</v>
          </cell>
          <cell r="J316" t="str">
            <v>GENERAL</v>
          </cell>
          <cell r="K316" t="str">
            <v>FILMS &amp; VIDEOS                 .</v>
          </cell>
          <cell r="N316" t="e">
            <v>#REF!</v>
          </cell>
          <cell r="O316" t="e">
            <v>#REF!</v>
          </cell>
          <cell r="R316" t="e">
            <v>#REF!</v>
          </cell>
          <cell r="S316" t="e">
            <v>#REF!</v>
          </cell>
          <cell r="T316" t="e">
            <v>#REF!</v>
          </cell>
          <cell r="U316" t="e">
            <v>#REF!</v>
          </cell>
          <cell r="V316" t="e">
            <v>#REF!</v>
          </cell>
          <cell r="W316" t="e">
            <v>#REF!</v>
          </cell>
          <cell r="X316" t="e">
            <v>#REF!</v>
          </cell>
          <cell r="Y316" t="e">
            <v>#REF!</v>
          </cell>
          <cell r="Z316" t="e">
            <v>#REF!</v>
          </cell>
          <cell r="AA316" t="e">
            <v>#REF!</v>
          </cell>
          <cell r="AB316" t="e">
            <v>#REF!</v>
          </cell>
          <cell r="AC316" t="e">
            <v>#REF!</v>
          </cell>
          <cell r="AE316" t="e">
            <v>#REF!</v>
          </cell>
          <cell r="AF316" t="e">
            <v>#REF!</v>
          </cell>
          <cell r="AG316" t="e">
            <v>#REF!</v>
          </cell>
          <cell r="AH316" t="e">
            <v>#REF!</v>
          </cell>
          <cell r="AI316" t="e">
            <v>#REF!</v>
          </cell>
          <cell r="AJ316" t="e">
            <v>#REF!</v>
          </cell>
          <cell r="AK316" t="e">
            <v>#REF!</v>
          </cell>
          <cell r="AL316" t="e">
            <v>#REF!</v>
          </cell>
          <cell r="AM316" t="e">
            <v>#REF!</v>
          </cell>
          <cell r="AN316" t="e">
            <v>#REF!</v>
          </cell>
          <cell r="AR316" t="e">
            <v>#REF!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CA316">
            <v>2000</v>
          </cell>
          <cell r="CB316">
            <v>2000</v>
          </cell>
          <cell r="CC316">
            <v>2000</v>
          </cell>
          <cell r="CD316">
            <v>2000</v>
          </cell>
          <cell r="CE316" t="str">
            <v>Other Services Exp</v>
          </cell>
          <cell r="CG316">
            <v>2000</v>
          </cell>
          <cell r="CH316" t="str">
            <v>Other Services Exp</v>
          </cell>
          <cell r="CJ316">
            <v>2000</v>
          </cell>
          <cell r="CL316" t="e">
            <v>#N/A</v>
          </cell>
          <cell r="CN316" t="e">
            <v>#N/A</v>
          </cell>
          <cell r="CO316" t="str">
            <v>PMBAA3095</v>
          </cell>
          <cell r="CR316">
            <v>1255.73</v>
          </cell>
          <cell r="CS316" t="e">
            <v>#REF!</v>
          </cell>
        </row>
        <row r="317">
          <cell r="A317" t="str">
            <v>PMBAA3300 Total</v>
          </cell>
          <cell r="B317" t="str">
            <v>PMBAA3300</v>
          </cell>
          <cell r="C317" t="str">
            <v xml:space="preserve"> Total</v>
          </cell>
          <cell r="D317" t="str">
            <v>PMBAA3300 Total</v>
          </cell>
          <cell r="E317" t="str">
            <v>PMBAA</v>
          </cell>
          <cell r="F317">
            <v>3300</v>
          </cell>
          <cell r="G317" t="str">
            <v>PMBAA3300</v>
          </cell>
          <cell r="H317" t="str">
            <v>WASTE STRATEGY</v>
          </cell>
          <cell r="I317" t="str">
            <v>JOINT COMMUNICATIONS STRATEGY</v>
          </cell>
          <cell r="J317" t="str">
            <v>GENERAL</v>
          </cell>
          <cell r="K317" t="str">
            <v>PURCHASE OF OFFICE MACHINERY   .</v>
          </cell>
          <cell r="N317" t="e">
            <v>#REF!</v>
          </cell>
          <cell r="O317" t="e">
            <v>#REF!</v>
          </cell>
          <cell r="R317" t="e">
            <v>#REF!</v>
          </cell>
          <cell r="S317" t="e">
            <v>#REF!</v>
          </cell>
          <cell r="T317" t="e">
            <v>#REF!</v>
          </cell>
          <cell r="U317" t="e">
            <v>#REF!</v>
          </cell>
          <cell r="V317" t="e">
            <v>#REF!</v>
          </cell>
          <cell r="W317" t="e">
            <v>#REF!</v>
          </cell>
          <cell r="X317" t="e">
            <v>#REF!</v>
          </cell>
          <cell r="Y317" t="e">
            <v>#REF!</v>
          </cell>
          <cell r="Z317" t="e">
            <v>#REF!</v>
          </cell>
          <cell r="AA317" t="e">
            <v>#REF!</v>
          </cell>
          <cell r="AB317" t="e">
            <v>#REF!</v>
          </cell>
          <cell r="AC317" t="e">
            <v>#REF!</v>
          </cell>
          <cell r="AE317" t="e">
            <v>#REF!</v>
          </cell>
          <cell r="AF317" t="e">
            <v>#REF!</v>
          </cell>
          <cell r="AG317" t="e">
            <v>#REF!</v>
          </cell>
          <cell r="AH317" t="e">
            <v>#REF!</v>
          </cell>
          <cell r="AI317" t="e">
            <v>#REF!</v>
          </cell>
          <cell r="AJ317" t="e">
            <v>#REF!</v>
          </cell>
          <cell r="AK317" t="e">
            <v>#REF!</v>
          </cell>
          <cell r="AL317" t="e">
            <v>#REF!</v>
          </cell>
          <cell r="AM317" t="e">
            <v>#REF!</v>
          </cell>
          <cell r="AN317" t="e">
            <v>#REF!</v>
          </cell>
          <cell r="AR317" t="e">
            <v>#REF!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CA317">
            <v>1000</v>
          </cell>
          <cell r="CB317">
            <v>1000</v>
          </cell>
          <cell r="CC317">
            <v>1000</v>
          </cell>
          <cell r="CD317">
            <v>1000</v>
          </cell>
          <cell r="CE317" t="e">
            <v>#N/A</v>
          </cell>
          <cell r="CG317">
            <v>1000</v>
          </cell>
          <cell r="CH317" t="str">
            <v>Other Services Exp</v>
          </cell>
          <cell r="CJ317">
            <v>1000</v>
          </cell>
          <cell r="CL317" t="e">
            <v>#N/A</v>
          </cell>
          <cell r="CN317" t="e">
            <v>#N/A</v>
          </cell>
          <cell r="CO317" t="str">
            <v>PMBAA3310</v>
          </cell>
          <cell r="CR317">
            <v>830</v>
          </cell>
          <cell r="CS317" t="e">
            <v>#REF!</v>
          </cell>
        </row>
        <row r="318">
          <cell r="A318" t="str">
            <v>PMBAA3310 Total</v>
          </cell>
          <cell r="B318" t="str">
            <v>PMBAA3310</v>
          </cell>
          <cell r="C318" t="str">
            <v xml:space="preserve"> Total</v>
          </cell>
          <cell r="D318" t="str">
            <v>PMBAA3310 Total</v>
          </cell>
          <cell r="E318" t="str">
            <v>PMBAA</v>
          </cell>
          <cell r="F318">
            <v>3310</v>
          </cell>
          <cell r="G318" t="str">
            <v>PMBAA3310</v>
          </cell>
          <cell r="H318" t="str">
            <v>WASTE STRATEGY</v>
          </cell>
          <cell r="I318" t="str">
            <v>JOINT COMMUNICATIONS STRATEGY</v>
          </cell>
          <cell r="J318" t="str">
            <v>GENERAL</v>
          </cell>
          <cell r="K318" t="str">
            <v>INTERNAL PRINTING              .</v>
          </cell>
          <cell r="N318" t="e">
            <v>#REF!</v>
          </cell>
          <cell r="O318" t="e">
            <v>#REF!</v>
          </cell>
          <cell r="R318" t="e">
            <v>#REF!</v>
          </cell>
          <cell r="S318" t="e">
            <v>#REF!</v>
          </cell>
          <cell r="T318" t="e">
            <v>#REF!</v>
          </cell>
          <cell r="U318" t="e">
            <v>#REF!</v>
          </cell>
          <cell r="V318" t="e">
            <v>#REF!</v>
          </cell>
          <cell r="W318" t="e">
            <v>#REF!</v>
          </cell>
          <cell r="X318" t="e">
            <v>#REF!</v>
          </cell>
          <cell r="Y318" t="e">
            <v>#REF!</v>
          </cell>
          <cell r="Z318" t="e">
            <v>#REF!</v>
          </cell>
          <cell r="AA318" t="e">
            <v>#REF!</v>
          </cell>
          <cell r="AB318" t="e">
            <v>#REF!</v>
          </cell>
          <cell r="AC318" t="e">
            <v>#REF!</v>
          </cell>
          <cell r="AE318" t="e">
            <v>#REF!</v>
          </cell>
          <cell r="AF318" t="e">
            <v>#REF!</v>
          </cell>
          <cell r="AG318" t="e">
            <v>#REF!</v>
          </cell>
          <cell r="AH318" t="e">
            <v>#REF!</v>
          </cell>
          <cell r="AI318" t="e">
            <v>#REF!</v>
          </cell>
          <cell r="AJ318" t="e">
            <v>#REF!</v>
          </cell>
          <cell r="AK318" t="e">
            <v>#REF!</v>
          </cell>
          <cell r="AL318" t="e">
            <v>#REF!</v>
          </cell>
          <cell r="AM318" t="e">
            <v>#REF!</v>
          </cell>
          <cell r="AN318" t="e">
            <v>#REF!</v>
          </cell>
          <cell r="AR318" t="e">
            <v>#REF!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CA318">
            <v>2000</v>
          </cell>
          <cell r="CB318">
            <v>2000</v>
          </cell>
          <cell r="CC318">
            <v>2000</v>
          </cell>
          <cell r="CD318">
            <v>2000</v>
          </cell>
          <cell r="CE318" t="str">
            <v>Other Services Exp</v>
          </cell>
          <cell r="CG318">
            <v>2000</v>
          </cell>
          <cell r="CH318" t="str">
            <v>Other Services Exp</v>
          </cell>
          <cell r="CJ318">
            <v>2000</v>
          </cell>
          <cell r="CL318" t="e">
            <v>#N/A</v>
          </cell>
          <cell r="CN318" t="e">
            <v>#N/A</v>
          </cell>
          <cell r="CO318" t="str">
            <v>PMBAA3310</v>
          </cell>
          <cell r="CR318">
            <v>1711.88</v>
          </cell>
          <cell r="CS318" t="e">
            <v>#REF!</v>
          </cell>
        </row>
        <row r="319">
          <cell r="A319" t="str">
            <v>PMBAA3311 Total</v>
          </cell>
          <cell r="B319" t="str">
            <v>PMBAA3311</v>
          </cell>
          <cell r="C319" t="str">
            <v xml:space="preserve"> Total</v>
          </cell>
          <cell r="D319" t="str">
            <v>PMBAA3311 Total</v>
          </cell>
          <cell r="E319" t="str">
            <v>PMBAA</v>
          </cell>
          <cell r="F319">
            <v>3311</v>
          </cell>
          <cell r="G319" t="str">
            <v>PMBAA3311</v>
          </cell>
          <cell r="H319" t="str">
            <v>WASTE STRATEGY</v>
          </cell>
          <cell r="I319" t="str">
            <v>JOINT COMMUNICATIONS STRATEGY</v>
          </cell>
          <cell r="J319" t="str">
            <v>GENERAL</v>
          </cell>
          <cell r="K319" t="str">
            <v>EXTERNAL PRINTING              .</v>
          </cell>
          <cell r="N319" t="e">
            <v>#REF!</v>
          </cell>
          <cell r="O319" t="e">
            <v>#REF!</v>
          </cell>
          <cell r="R319" t="e">
            <v>#REF!</v>
          </cell>
          <cell r="S319" t="e">
            <v>#REF!</v>
          </cell>
          <cell r="T319" t="e">
            <v>#REF!</v>
          </cell>
          <cell r="U319" t="e">
            <v>#REF!</v>
          </cell>
          <cell r="V319" t="e">
            <v>#REF!</v>
          </cell>
          <cell r="W319" t="e">
            <v>#REF!</v>
          </cell>
          <cell r="X319" t="e">
            <v>#REF!</v>
          </cell>
          <cell r="Y319" t="e">
            <v>#REF!</v>
          </cell>
          <cell r="Z319" t="e">
            <v>#REF!</v>
          </cell>
          <cell r="AA319" t="e">
            <v>#REF!</v>
          </cell>
          <cell r="AB319" t="e">
            <v>#REF!</v>
          </cell>
          <cell r="AC319" t="e">
            <v>#REF!</v>
          </cell>
          <cell r="AE319" t="e">
            <v>#REF!</v>
          </cell>
          <cell r="AF319" t="e">
            <v>#REF!</v>
          </cell>
          <cell r="AG319" t="e">
            <v>#REF!</v>
          </cell>
          <cell r="AH319" t="e">
            <v>#REF!</v>
          </cell>
          <cell r="AI319" t="e">
            <v>#REF!</v>
          </cell>
          <cell r="AJ319" t="e">
            <v>#REF!</v>
          </cell>
          <cell r="AK319" t="e">
            <v>#REF!</v>
          </cell>
          <cell r="AL319" t="e">
            <v>#REF!</v>
          </cell>
          <cell r="AM319" t="e">
            <v>#REF!</v>
          </cell>
          <cell r="AN319" t="e">
            <v>#REF!</v>
          </cell>
          <cell r="AR319" t="e">
            <v>#REF!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CA319">
            <v>2000</v>
          </cell>
          <cell r="CB319">
            <v>2000</v>
          </cell>
          <cell r="CC319">
            <v>2000</v>
          </cell>
          <cell r="CD319">
            <v>2000</v>
          </cell>
          <cell r="CE319" t="str">
            <v>Other Services Exp</v>
          </cell>
          <cell r="CG319">
            <v>2000</v>
          </cell>
          <cell r="CH319" t="str">
            <v>Other Services Exp</v>
          </cell>
          <cell r="CJ319">
            <v>2000</v>
          </cell>
          <cell r="CL319" t="e">
            <v>#N/A</v>
          </cell>
          <cell r="CN319" t="e">
            <v>#N/A</v>
          </cell>
          <cell r="CO319" t="str">
            <v>PMBAA3321</v>
          </cell>
          <cell r="CR319">
            <v>2581.88</v>
          </cell>
          <cell r="CS319" t="e">
            <v>#REF!</v>
          </cell>
        </row>
        <row r="320">
          <cell r="A320" t="str">
            <v>PMBAA3321 Total</v>
          </cell>
          <cell r="B320" t="str">
            <v>PMBAA3321</v>
          </cell>
          <cell r="C320" t="str">
            <v xml:space="preserve"> Total</v>
          </cell>
          <cell r="D320" t="str">
            <v>PMBAA3321 Total</v>
          </cell>
          <cell r="E320" t="str">
            <v>PMBAA</v>
          </cell>
          <cell r="F320">
            <v>3321</v>
          </cell>
          <cell r="G320" t="str">
            <v>PMBAA3321</v>
          </cell>
          <cell r="H320" t="str">
            <v>WASTE STRATEGY</v>
          </cell>
          <cell r="I320" t="str">
            <v>JOINT COMMUNICATIONS STRATEGY</v>
          </cell>
          <cell r="J320" t="str">
            <v>GENERAL</v>
          </cell>
          <cell r="K320" t="str">
            <v>GRAPHIC SUPPLIES               .</v>
          </cell>
          <cell r="N320" t="e">
            <v>#REF!</v>
          </cell>
          <cell r="O320" t="e">
            <v>#REF!</v>
          </cell>
          <cell r="R320" t="e">
            <v>#REF!</v>
          </cell>
          <cell r="S320" t="e">
            <v>#REF!</v>
          </cell>
          <cell r="T320" t="e">
            <v>#REF!</v>
          </cell>
          <cell r="U320" t="e">
            <v>#REF!</v>
          </cell>
          <cell r="V320" t="e">
            <v>#REF!</v>
          </cell>
          <cell r="W320" t="e">
            <v>#REF!</v>
          </cell>
          <cell r="X320" t="e">
            <v>#REF!</v>
          </cell>
          <cell r="Y320" t="e">
            <v>#REF!</v>
          </cell>
          <cell r="Z320" t="e">
            <v>#REF!</v>
          </cell>
          <cell r="AA320" t="e">
            <v>#REF!</v>
          </cell>
          <cell r="AB320" t="e">
            <v>#REF!</v>
          </cell>
          <cell r="AC320" t="e">
            <v>#REF!</v>
          </cell>
          <cell r="AE320" t="e">
            <v>#REF!</v>
          </cell>
          <cell r="AF320" t="e">
            <v>#REF!</v>
          </cell>
          <cell r="AG320" t="e">
            <v>#REF!</v>
          </cell>
          <cell r="AH320" t="e">
            <v>#REF!</v>
          </cell>
          <cell r="AI320" t="e">
            <v>#REF!</v>
          </cell>
          <cell r="AJ320" t="e">
            <v>#REF!</v>
          </cell>
          <cell r="AK320" t="e">
            <v>#REF!</v>
          </cell>
          <cell r="AL320" t="e">
            <v>#REF!</v>
          </cell>
          <cell r="AM320" t="e">
            <v>#REF!</v>
          </cell>
          <cell r="AN320" t="e">
            <v>#REF!</v>
          </cell>
          <cell r="AR320" t="e">
            <v>#REF!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CA320">
            <v>1530</v>
          </cell>
          <cell r="CB320">
            <v>1530</v>
          </cell>
          <cell r="CC320">
            <v>1530</v>
          </cell>
          <cell r="CD320">
            <v>1530</v>
          </cell>
          <cell r="CE320" t="str">
            <v>Other Services Exp</v>
          </cell>
          <cell r="CG320">
            <v>1530</v>
          </cell>
          <cell r="CH320" t="str">
            <v>Other Services Exp</v>
          </cell>
          <cell r="CJ320">
            <v>1530</v>
          </cell>
          <cell r="CL320" t="e">
            <v>#N/A</v>
          </cell>
          <cell r="CN320" t="e">
            <v>#N/A</v>
          </cell>
          <cell r="CO320" t="str">
            <v>PMBAA3321</v>
          </cell>
          <cell r="CR320">
            <v>495</v>
          </cell>
          <cell r="CS320" t="e">
            <v>#REF!</v>
          </cell>
        </row>
        <row r="321">
          <cell r="A321" t="str">
            <v>PMBAA3420 Total</v>
          </cell>
          <cell r="B321" t="str">
            <v>PMBAA3420</v>
          </cell>
          <cell r="C321" t="str">
            <v xml:space="preserve"> Total</v>
          </cell>
          <cell r="D321" t="str">
            <v>PMBAA3420 Total</v>
          </cell>
          <cell r="E321" t="str">
            <v>PMBAA</v>
          </cell>
          <cell r="F321">
            <v>3420</v>
          </cell>
          <cell r="G321" t="str">
            <v>PMBAA3420</v>
          </cell>
          <cell r="H321" t="str">
            <v>WASTE STRATEGY</v>
          </cell>
          <cell r="I321" t="str">
            <v>JOINT COMMUNICATIONS STRATEGY</v>
          </cell>
          <cell r="J321" t="str">
            <v>GENERAL</v>
          </cell>
          <cell r="K321" t="str">
            <v>CONSULTANTS FEE                .</v>
          </cell>
          <cell r="N321" t="e">
            <v>#REF!</v>
          </cell>
          <cell r="O321" t="e">
            <v>#REF!</v>
          </cell>
          <cell r="R321" t="e">
            <v>#REF!</v>
          </cell>
          <cell r="S321" t="e">
            <v>#REF!</v>
          </cell>
          <cell r="T321" t="e">
            <v>#REF!</v>
          </cell>
          <cell r="U321" t="e">
            <v>#REF!</v>
          </cell>
          <cell r="V321" t="e">
            <v>#REF!</v>
          </cell>
          <cell r="W321" t="e">
            <v>#REF!</v>
          </cell>
          <cell r="X321" t="e">
            <v>#REF!</v>
          </cell>
          <cell r="Y321" t="e">
            <v>#REF!</v>
          </cell>
          <cell r="Z321" t="e">
            <v>#REF!</v>
          </cell>
          <cell r="AA321" t="e">
            <v>#REF!</v>
          </cell>
          <cell r="AB321" t="e">
            <v>#REF!</v>
          </cell>
          <cell r="AC321" t="e">
            <v>#REF!</v>
          </cell>
          <cell r="AE321" t="e">
            <v>#REF!</v>
          </cell>
          <cell r="AF321" t="e">
            <v>#REF!</v>
          </cell>
          <cell r="AG321" t="e">
            <v>#REF!</v>
          </cell>
          <cell r="AH321" t="e">
            <v>#REF!</v>
          </cell>
          <cell r="AI321" t="e">
            <v>#REF!</v>
          </cell>
          <cell r="AJ321" t="e">
            <v>#REF!</v>
          </cell>
          <cell r="AK321" t="e">
            <v>#REF!</v>
          </cell>
          <cell r="AL321" t="e">
            <v>#REF!</v>
          </cell>
          <cell r="AM321" t="e">
            <v>#REF!</v>
          </cell>
          <cell r="AN321" t="e">
            <v>#REF!</v>
          </cell>
          <cell r="AR321" t="e">
            <v>#REF!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CA321">
            <v>20400</v>
          </cell>
          <cell r="CB321">
            <v>20400</v>
          </cell>
          <cell r="CC321">
            <v>20400</v>
          </cell>
          <cell r="CD321">
            <v>20400</v>
          </cell>
          <cell r="CE321" t="str">
            <v>Other Services Exp</v>
          </cell>
          <cell r="CG321">
            <v>20400</v>
          </cell>
          <cell r="CH321" t="str">
            <v>Other Services Exp</v>
          </cell>
          <cell r="CJ321">
            <v>20400</v>
          </cell>
          <cell r="CL321" t="e">
            <v>#N/A</v>
          </cell>
          <cell r="CN321" t="e">
            <v>#N/A</v>
          </cell>
          <cell r="CO321" t="str">
            <v>PMBAA3620</v>
          </cell>
          <cell r="CR321">
            <v>19899.14</v>
          </cell>
          <cell r="CS321" t="e">
            <v>#REF!</v>
          </cell>
        </row>
        <row r="322">
          <cell r="A322" t="str">
            <v>PMBAA3620 Total</v>
          </cell>
          <cell r="B322" t="str">
            <v>PMBAA3620</v>
          </cell>
          <cell r="C322" t="str">
            <v xml:space="preserve"> Total</v>
          </cell>
          <cell r="D322" t="str">
            <v>PMBAA3620 Total</v>
          </cell>
          <cell r="E322" t="str">
            <v>PMBAA</v>
          </cell>
          <cell r="F322">
            <v>3620</v>
          </cell>
          <cell r="G322" t="str">
            <v>PMBAA3620</v>
          </cell>
          <cell r="H322" t="str">
            <v>WASTE STRATEGY</v>
          </cell>
          <cell r="I322" t="str">
            <v>JOINT COMMUNICATIONS STRATEGY</v>
          </cell>
          <cell r="J322" t="str">
            <v>GENERAL</v>
          </cell>
          <cell r="K322" t="str">
            <v>PURCHASE OF SOFTWARE           .</v>
          </cell>
          <cell r="N322" t="e">
            <v>#REF!</v>
          </cell>
          <cell r="O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I322" t="e">
            <v>#REF!</v>
          </cell>
          <cell r="AJ322" t="e">
            <v>#REF!</v>
          </cell>
          <cell r="AK322" t="e">
            <v>#REF!</v>
          </cell>
          <cell r="AL322" t="e">
            <v>#REF!</v>
          </cell>
          <cell r="AM322" t="e">
            <v>#REF!</v>
          </cell>
          <cell r="AN322" t="e">
            <v>#REF!</v>
          </cell>
          <cell r="AR322" t="e">
            <v>#REF!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CA322">
            <v>2000</v>
          </cell>
          <cell r="CB322">
            <v>7000</v>
          </cell>
          <cell r="CC322">
            <v>2000</v>
          </cell>
          <cell r="CD322">
            <v>2000</v>
          </cell>
          <cell r="CE322" t="str">
            <v>Other Services Exp</v>
          </cell>
          <cell r="CG322">
            <v>2000</v>
          </cell>
          <cell r="CH322" t="str">
            <v>Other Services Exp</v>
          </cell>
          <cell r="CJ322">
            <v>2000</v>
          </cell>
          <cell r="CL322" t="e">
            <v>#N/A</v>
          </cell>
          <cell r="CN322" t="e">
            <v>#N/A</v>
          </cell>
          <cell r="CO322" t="str">
            <v>PMBAA3620</v>
          </cell>
          <cell r="CR322">
            <v>2033.25</v>
          </cell>
          <cell r="CS322" t="e">
            <v>#REF!</v>
          </cell>
        </row>
        <row r="323">
          <cell r="A323" t="str">
            <v>PMBAA3623 Total</v>
          </cell>
          <cell r="B323" t="str">
            <v>PMBAA3623</v>
          </cell>
          <cell r="C323" t="str">
            <v xml:space="preserve"> Total</v>
          </cell>
          <cell r="D323" t="str">
            <v>PMBAA3623 Total</v>
          </cell>
          <cell r="E323" t="str">
            <v>PMBAA</v>
          </cell>
          <cell r="F323">
            <v>3623</v>
          </cell>
          <cell r="G323" t="str">
            <v>PMBAA3623</v>
          </cell>
          <cell r="H323" t="str">
            <v>WASTE STRATEGY</v>
          </cell>
          <cell r="I323" t="str">
            <v>JOINT COMMUNICATIONS STRATEGY</v>
          </cell>
          <cell r="J323" t="str">
            <v>GENERAL</v>
          </cell>
          <cell r="K323" t="str">
            <v>MAINTENANCE OF SOFTWARE        .</v>
          </cell>
          <cell r="N323" t="e">
            <v>#REF!</v>
          </cell>
          <cell r="O323" t="e">
            <v>#REF!</v>
          </cell>
          <cell r="R323" t="e">
            <v>#REF!</v>
          </cell>
          <cell r="S323" t="e">
            <v>#REF!</v>
          </cell>
          <cell r="T323" t="e">
            <v>#REF!</v>
          </cell>
          <cell r="U323" t="e">
            <v>#REF!</v>
          </cell>
          <cell r="V323" t="e">
            <v>#REF!</v>
          </cell>
          <cell r="W323" t="e">
            <v>#REF!</v>
          </cell>
          <cell r="X323" t="e">
            <v>#REF!</v>
          </cell>
          <cell r="Y323" t="e">
            <v>#REF!</v>
          </cell>
          <cell r="Z323" t="e">
            <v>#REF!</v>
          </cell>
          <cell r="AA323" t="e">
            <v>#REF!</v>
          </cell>
          <cell r="AB323" t="e">
            <v>#REF!</v>
          </cell>
          <cell r="AC323" t="e">
            <v>#REF!</v>
          </cell>
          <cell r="AE323" t="e">
            <v>#REF!</v>
          </cell>
          <cell r="AF323" t="e">
            <v>#REF!</v>
          </cell>
          <cell r="AG323" t="e">
            <v>#REF!</v>
          </cell>
          <cell r="AH323" t="e">
            <v>#REF!</v>
          </cell>
          <cell r="AI323" t="e">
            <v>#REF!</v>
          </cell>
          <cell r="AJ323" t="e">
            <v>#REF!</v>
          </cell>
          <cell r="AK323" t="e">
            <v>#REF!</v>
          </cell>
          <cell r="AL323" t="e">
            <v>#REF!</v>
          </cell>
          <cell r="AM323" t="e">
            <v>#REF!</v>
          </cell>
          <cell r="AN323" t="e">
            <v>#REF!</v>
          </cell>
          <cell r="AR323" t="e">
            <v>#REF!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CB323">
            <v>0</v>
          </cell>
          <cell r="CC323">
            <v>0</v>
          </cell>
          <cell r="CD323">
            <v>0</v>
          </cell>
          <cell r="CE323" t="str">
            <v>Other Services Exp</v>
          </cell>
          <cell r="CG323">
            <v>0</v>
          </cell>
          <cell r="CH323" t="str">
            <v>Other Services Exp</v>
          </cell>
          <cell r="CJ323">
            <v>0</v>
          </cell>
          <cell r="CL323" t="e">
            <v>#N/A</v>
          </cell>
          <cell r="CN323" t="e">
            <v>#N/A</v>
          </cell>
          <cell r="CO323" t="str">
            <v>PMBAA3710</v>
          </cell>
          <cell r="CR323">
            <v>0</v>
          </cell>
          <cell r="CS323" t="e">
            <v>#REF!</v>
          </cell>
        </row>
        <row r="324">
          <cell r="A324" t="str">
            <v>PMBAA3710 Total</v>
          </cell>
          <cell r="B324" t="str">
            <v>PMBAA3710</v>
          </cell>
          <cell r="C324" t="str">
            <v xml:space="preserve"> Total</v>
          </cell>
          <cell r="D324" t="str">
            <v>PMBAA3710 Total</v>
          </cell>
          <cell r="E324" t="str">
            <v>PMBAA</v>
          </cell>
          <cell r="F324">
            <v>3710</v>
          </cell>
          <cell r="G324" t="str">
            <v>PMBAA3710</v>
          </cell>
          <cell r="H324" t="str">
            <v>WASTE STRATEGY</v>
          </cell>
          <cell r="I324" t="str">
            <v>JOINT COMMUNICATIONS STRATEGY</v>
          </cell>
          <cell r="J324" t="str">
            <v>GENERAL</v>
          </cell>
          <cell r="K324" t="str">
            <v>CONFERENCE FEES                .</v>
          </cell>
          <cell r="N324" t="e">
            <v>#REF!</v>
          </cell>
          <cell r="O324" t="e">
            <v>#REF!</v>
          </cell>
          <cell r="R324" t="e">
            <v>#REF!</v>
          </cell>
          <cell r="S324" t="e">
            <v>#REF!</v>
          </cell>
          <cell r="T324" t="e">
            <v>#REF!</v>
          </cell>
          <cell r="U324" t="e">
            <v>#REF!</v>
          </cell>
          <cell r="V324" t="e">
            <v>#REF!</v>
          </cell>
          <cell r="W324" t="e">
            <v>#REF!</v>
          </cell>
          <cell r="X324" t="e">
            <v>#REF!</v>
          </cell>
          <cell r="Y324" t="e">
            <v>#REF!</v>
          </cell>
          <cell r="Z324" t="e">
            <v>#REF!</v>
          </cell>
          <cell r="AA324" t="e">
            <v>#REF!</v>
          </cell>
          <cell r="AB324" t="e">
            <v>#REF!</v>
          </cell>
          <cell r="AC324" t="e">
            <v>#REF!</v>
          </cell>
          <cell r="AE324" t="e">
            <v>#REF!</v>
          </cell>
          <cell r="AF324" t="e">
            <v>#REF!</v>
          </cell>
          <cell r="AG324" t="e">
            <v>#REF!</v>
          </cell>
          <cell r="AH324" t="e">
            <v>#REF!</v>
          </cell>
          <cell r="AI324" t="e">
            <v>#REF!</v>
          </cell>
          <cell r="AJ324" t="e">
            <v>#REF!</v>
          </cell>
          <cell r="AK324" t="e">
            <v>#REF!</v>
          </cell>
          <cell r="AL324" t="e">
            <v>#REF!</v>
          </cell>
          <cell r="AM324" t="e">
            <v>#REF!</v>
          </cell>
          <cell r="AN324" t="e">
            <v>#REF!</v>
          </cell>
          <cell r="AR324" t="e">
            <v>#REF!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CA324">
            <v>2500</v>
          </cell>
          <cell r="CB324">
            <v>2500</v>
          </cell>
          <cell r="CC324">
            <v>2500</v>
          </cell>
          <cell r="CD324">
            <v>2500</v>
          </cell>
          <cell r="CE324" t="e">
            <v>#N/A</v>
          </cell>
          <cell r="CG324">
            <v>2500</v>
          </cell>
          <cell r="CH324" t="str">
            <v>Other Services Exp</v>
          </cell>
          <cell r="CJ324">
            <v>2500</v>
          </cell>
          <cell r="CL324" t="e">
            <v>#N/A</v>
          </cell>
          <cell r="CN324" t="e">
            <v>#N/A</v>
          </cell>
          <cell r="CO324" t="str">
            <v>PMBAA3810</v>
          </cell>
          <cell r="CR324">
            <v>4340.75</v>
          </cell>
          <cell r="CS324" t="e">
            <v>#REF!</v>
          </cell>
        </row>
        <row r="325">
          <cell r="A325" t="str">
            <v>PMBAA3810 Total</v>
          </cell>
          <cell r="B325" t="str">
            <v>PMBAA3810</v>
          </cell>
          <cell r="C325" t="str">
            <v xml:space="preserve"> Total</v>
          </cell>
          <cell r="D325" t="str">
            <v>PMBAA3810 Total</v>
          </cell>
          <cell r="E325" t="str">
            <v>PMBAA</v>
          </cell>
          <cell r="F325">
            <v>3810</v>
          </cell>
          <cell r="G325" t="str">
            <v>PMBAA3810</v>
          </cell>
          <cell r="H325" t="str">
            <v>WASTE STRATEGY</v>
          </cell>
          <cell r="I325" t="str">
            <v>JOINT COMMUNICATIONS STRATEGY</v>
          </cell>
          <cell r="J325" t="str">
            <v>GENERAL</v>
          </cell>
          <cell r="K325" t="str">
            <v>GENERAL SUBSCRIPTIONS          .</v>
          </cell>
          <cell r="N325" t="e">
            <v>#REF!</v>
          </cell>
          <cell r="O325" t="e">
            <v>#REF!</v>
          </cell>
          <cell r="R325" t="e">
            <v>#REF!</v>
          </cell>
          <cell r="S325" t="e">
            <v>#REF!</v>
          </cell>
          <cell r="T325" t="e">
            <v>#REF!</v>
          </cell>
          <cell r="U325" t="e">
            <v>#REF!</v>
          </cell>
          <cell r="V325" t="e">
            <v>#REF!</v>
          </cell>
          <cell r="W325" t="e">
            <v>#REF!</v>
          </cell>
          <cell r="X325" t="e">
            <v>#REF!</v>
          </cell>
          <cell r="Y325" t="e">
            <v>#REF!</v>
          </cell>
          <cell r="Z325" t="e">
            <v>#REF!</v>
          </cell>
          <cell r="AA325" t="e">
            <v>#REF!</v>
          </cell>
          <cell r="AB325" t="e">
            <v>#REF!</v>
          </cell>
          <cell r="AC325" t="e">
            <v>#REF!</v>
          </cell>
          <cell r="AE325" t="e">
            <v>#REF!</v>
          </cell>
          <cell r="AF325" t="e">
            <v>#REF!</v>
          </cell>
          <cell r="AG325" t="e">
            <v>#REF!</v>
          </cell>
          <cell r="AH325" t="e">
            <v>#REF!</v>
          </cell>
          <cell r="AI325" t="e">
            <v>#REF!</v>
          </cell>
          <cell r="AJ325" t="e">
            <v>#REF!</v>
          </cell>
          <cell r="AK325" t="e">
            <v>#REF!</v>
          </cell>
          <cell r="AL325" t="e">
            <v>#REF!</v>
          </cell>
          <cell r="AM325" t="e">
            <v>#REF!</v>
          </cell>
          <cell r="AN325" t="e">
            <v>#REF!</v>
          </cell>
          <cell r="AR325" t="e">
            <v>#REF!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CA325">
            <v>2579</v>
          </cell>
          <cell r="CB325">
            <v>2579</v>
          </cell>
          <cell r="CC325">
            <v>2579</v>
          </cell>
          <cell r="CD325">
            <v>2579</v>
          </cell>
          <cell r="CE325" t="str">
            <v>Other Services Exp</v>
          </cell>
          <cell r="CG325">
            <v>2579</v>
          </cell>
          <cell r="CH325" t="str">
            <v>Other Services Exp</v>
          </cell>
          <cell r="CJ325">
            <v>2579</v>
          </cell>
          <cell r="CL325" t="e">
            <v>#N/A</v>
          </cell>
          <cell r="CN325" t="e">
            <v>#N/A</v>
          </cell>
          <cell r="CO325" t="str">
            <v>PMBAA3810</v>
          </cell>
          <cell r="CR325">
            <v>8.9999999999918145E-2</v>
          </cell>
          <cell r="CS325" t="e">
            <v>#REF!</v>
          </cell>
        </row>
        <row r="326">
          <cell r="A326" t="str">
            <v>PMBAA3910 Total</v>
          </cell>
          <cell r="B326" t="str">
            <v>PMBAA3910</v>
          </cell>
          <cell r="C326" t="str">
            <v xml:space="preserve"> Total</v>
          </cell>
          <cell r="D326" t="str">
            <v>PMBAA3910 Total</v>
          </cell>
          <cell r="E326" t="str">
            <v>PMBAA</v>
          </cell>
          <cell r="F326">
            <v>3910</v>
          </cell>
          <cell r="G326" t="str">
            <v>PMBAA3910</v>
          </cell>
          <cell r="H326" t="str">
            <v>WASTE STRATEGY</v>
          </cell>
          <cell r="I326" t="str">
            <v>JOINT COMMUNICATIONS STRATEGY</v>
          </cell>
          <cell r="J326" t="str">
            <v>GENERAL</v>
          </cell>
          <cell r="K326" t="str">
            <v>PROMOTIONAL ADVERTS            .</v>
          </cell>
          <cell r="N326" t="e">
            <v>#REF!</v>
          </cell>
          <cell r="O326" t="e">
            <v>#REF!</v>
          </cell>
          <cell r="R326" t="e">
            <v>#REF!</v>
          </cell>
          <cell r="S326" t="e">
            <v>#REF!</v>
          </cell>
          <cell r="T326" t="e">
            <v>#REF!</v>
          </cell>
          <cell r="U326" t="e">
            <v>#REF!</v>
          </cell>
          <cell r="V326" t="e">
            <v>#REF!</v>
          </cell>
          <cell r="W326" t="e">
            <v>#REF!</v>
          </cell>
          <cell r="X326" t="e">
            <v>#REF!</v>
          </cell>
          <cell r="Y326" t="e">
            <v>#REF!</v>
          </cell>
          <cell r="Z326" t="e">
            <v>#REF!</v>
          </cell>
          <cell r="AA326" t="e">
            <v>#REF!</v>
          </cell>
          <cell r="AB326" t="e">
            <v>#REF!</v>
          </cell>
          <cell r="AC326" t="e">
            <v>#REF!</v>
          </cell>
          <cell r="AE326" t="e">
            <v>#REF!</v>
          </cell>
          <cell r="AF326" t="e">
            <v>#REF!</v>
          </cell>
          <cell r="AG326" t="e">
            <v>#REF!</v>
          </cell>
          <cell r="AH326" t="e">
            <v>#REF!</v>
          </cell>
          <cell r="AI326" t="e">
            <v>#REF!</v>
          </cell>
          <cell r="AJ326" t="e">
            <v>#REF!</v>
          </cell>
          <cell r="AK326" t="e">
            <v>#REF!</v>
          </cell>
          <cell r="AL326" t="e">
            <v>#REF!</v>
          </cell>
          <cell r="AM326" t="e">
            <v>#REF!</v>
          </cell>
          <cell r="AN326" t="e">
            <v>#REF!</v>
          </cell>
          <cell r="AR326" t="e">
            <v>#REF!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CA326">
            <v>6120</v>
          </cell>
          <cell r="CB326">
            <v>6120</v>
          </cell>
          <cell r="CC326">
            <v>6120</v>
          </cell>
          <cell r="CD326">
            <v>6120</v>
          </cell>
          <cell r="CE326" t="str">
            <v>Other Services Exp</v>
          </cell>
          <cell r="CG326">
            <v>6120</v>
          </cell>
          <cell r="CH326" t="str">
            <v>Other Services Exp</v>
          </cell>
          <cell r="CJ326">
            <v>6120</v>
          </cell>
          <cell r="CL326" t="e">
            <v>#N/A</v>
          </cell>
          <cell r="CN326" t="e">
            <v>#N/A</v>
          </cell>
          <cell r="CO326" t="str">
            <v>PMBAA3911</v>
          </cell>
          <cell r="CR326">
            <v>6280.36</v>
          </cell>
          <cell r="CS326" t="e">
            <v>#REF!</v>
          </cell>
        </row>
        <row r="327">
          <cell r="A327" t="str">
            <v>PMBAA3911 Total</v>
          </cell>
          <cell r="B327" t="str">
            <v>PMBAA3911</v>
          </cell>
          <cell r="C327" t="str">
            <v xml:space="preserve"> Total</v>
          </cell>
          <cell r="D327" t="str">
            <v>PMBAA3911 Total</v>
          </cell>
          <cell r="E327" t="str">
            <v>PMBAA</v>
          </cell>
          <cell r="F327">
            <v>3911</v>
          </cell>
          <cell r="G327" t="str">
            <v>PMBAA3911</v>
          </cell>
          <cell r="H327" t="str">
            <v>WASTE STRATEGY</v>
          </cell>
          <cell r="I327" t="str">
            <v>JOINT COMMUNICATIONS STRATEGY</v>
          </cell>
          <cell r="J327" t="str">
            <v>GENERAL</v>
          </cell>
          <cell r="K327" t="str">
            <v>OTHER NON-STAFF ADVERTS        .</v>
          </cell>
          <cell r="N327" t="e">
            <v>#REF!</v>
          </cell>
          <cell r="O327" t="e">
            <v>#REF!</v>
          </cell>
          <cell r="R327" t="e">
            <v>#REF!</v>
          </cell>
          <cell r="S327" t="e">
            <v>#REF!</v>
          </cell>
          <cell r="T327" t="e">
            <v>#REF!</v>
          </cell>
          <cell r="U327" t="e">
            <v>#REF!</v>
          </cell>
          <cell r="V327" t="e">
            <v>#REF!</v>
          </cell>
          <cell r="W327" t="e">
            <v>#REF!</v>
          </cell>
          <cell r="X327" t="e">
            <v>#REF!</v>
          </cell>
          <cell r="Y327" t="e">
            <v>#REF!</v>
          </cell>
          <cell r="Z327" t="e">
            <v>#REF!</v>
          </cell>
          <cell r="AA327" t="e">
            <v>#REF!</v>
          </cell>
          <cell r="AB327" t="e">
            <v>#REF!</v>
          </cell>
          <cell r="AC327" t="e">
            <v>#REF!</v>
          </cell>
          <cell r="AE327" t="e">
            <v>#REF!</v>
          </cell>
          <cell r="AF327" t="e">
            <v>#REF!</v>
          </cell>
          <cell r="AG327" t="e">
            <v>#REF!</v>
          </cell>
          <cell r="AH327" t="e">
            <v>#REF!</v>
          </cell>
          <cell r="AI327" t="e">
            <v>#REF!</v>
          </cell>
          <cell r="AJ327" t="e">
            <v>#REF!</v>
          </cell>
          <cell r="AK327" t="e">
            <v>#REF!</v>
          </cell>
          <cell r="AL327" t="e">
            <v>#REF!</v>
          </cell>
          <cell r="AM327" t="e">
            <v>#REF!</v>
          </cell>
          <cell r="AN327" t="e">
            <v>#REF!</v>
          </cell>
          <cell r="AR327" t="e">
            <v>#REF!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CB327">
            <v>0</v>
          </cell>
          <cell r="CC327">
            <v>0</v>
          </cell>
          <cell r="CD327">
            <v>0</v>
          </cell>
          <cell r="CE327" t="str">
            <v>Other Services Exp</v>
          </cell>
          <cell r="CG327">
            <v>0</v>
          </cell>
          <cell r="CH327" t="str">
            <v>Other Services Exp</v>
          </cell>
          <cell r="CJ327">
            <v>0</v>
          </cell>
          <cell r="CL327" t="e">
            <v>#N/A</v>
          </cell>
          <cell r="CN327" t="e">
            <v>#N/A</v>
          </cell>
          <cell r="CO327" t="str">
            <v>PMBAA3911</v>
          </cell>
          <cell r="CR327">
            <v>20</v>
          </cell>
          <cell r="CS327" t="e">
            <v>#REF!</v>
          </cell>
        </row>
        <row r="328">
          <cell r="A328" t="str">
            <v>PMBAA3932 Total</v>
          </cell>
          <cell r="B328" t="str">
            <v>PMBAA3932</v>
          </cell>
          <cell r="C328" t="str">
            <v xml:space="preserve"> Total</v>
          </cell>
          <cell r="D328" t="str">
            <v>PMBAA3932 Total</v>
          </cell>
          <cell r="E328" t="str">
            <v>PMBAA</v>
          </cell>
          <cell r="F328">
            <v>3932</v>
          </cell>
          <cell r="G328" t="str">
            <v>PMBAA3932</v>
          </cell>
          <cell r="H328" t="str">
            <v>WASTE STRATEGY</v>
          </cell>
          <cell r="I328" t="str">
            <v>JOINT COMMUNICATIONS STRATEGY</v>
          </cell>
          <cell r="J328" t="str">
            <v>GENERAL</v>
          </cell>
          <cell r="K328" t="str">
            <v>PHONOGRAPHIC LICENCES          .</v>
          </cell>
          <cell r="N328" t="e">
            <v>#REF!</v>
          </cell>
          <cell r="O328" t="e">
            <v>#REF!</v>
          </cell>
          <cell r="R328" t="e">
            <v>#REF!</v>
          </cell>
          <cell r="S328" t="e">
            <v>#REF!</v>
          </cell>
          <cell r="V328">
            <v>0</v>
          </cell>
          <cell r="W328" t="e">
            <v>#REF!</v>
          </cell>
          <cell r="X328" t="e">
            <v>#REF!</v>
          </cell>
          <cell r="Y328" t="e">
            <v>#REF!</v>
          </cell>
          <cell r="Z328" t="e">
            <v>#REF!</v>
          </cell>
          <cell r="AA328" t="e">
            <v>#REF!</v>
          </cell>
          <cell r="AB328" t="e">
            <v>#REF!</v>
          </cell>
          <cell r="AC328" t="e">
            <v>#REF!</v>
          </cell>
          <cell r="AE328" t="e">
            <v>#REF!</v>
          </cell>
          <cell r="AF328" t="e">
            <v>#REF!</v>
          </cell>
          <cell r="AG328" t="e">
            <v>#REF!</v>
          </cell>
          <cell r="AH328" t="e">
            <v>#REF!</v>
          </cell>
          <cell r="AI328" t="e">
            <v>#REF!</v>
          </cell>
          <cell r="AJ328" t="e">
            <v>#REF!</v>
          </cell>
          <cell r="AK328" t="e">
            <v>#REF!</v>
          </cell>
          <cell r="AL328" t="e">
            <v>#REF!</v>
          </cell>
          <cell r="AM328" t="e">
            <v>#REF!</v>
          </cell>
          <cell r="AN328" t="e">
            <v>#REF!</v>
          </cell>
          <cell r="AR328" t="e">
            <v>#REF!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CA328">
            <v>1031</v>
          </cell>
          <cell r="CB328">
            <v>1031</v>
          </cell>
          <cell r="CC328">
            <v>1031</v>
          </cell>
          <cell r="CD328">
            <v>1031</v>
          </cell>
          <cell r="CE328" t="str">
            <v>Other Services Exp</v>
          </cell>
          <cell r="CG328">
            <v>1031</v>
          </cell>
          <cell r="CH328" t="str">
            <v>Other Services Exp</v>
          </cell>
          <cell r="CJ328">
            <v>1031</v>
          </cell>
          <cell r="CL328" t="e">
            <v>#N/A</v>
          </cell>
          <cell r="CN328" t="e">
            <v>#N/A</v>
          </cell>
          <cell r="CO328" t="str">
            <v>PMBAA3932</v>
          </cell>
          <cell r="CR328">
            <v>0</v>
          </cell>
          <cell r="CS328" t="e">
            <v>#REF!</v>
          </cell>
        </row>
        <row r="329">
          <cell r="A329" t="str">
            <v>PMBCA3420 Total</v>
          </cell>
          <cell r="B329" t="str">
            <v>PMBCA3420</v>
          </cell>
          <cell r="C329" t="str">
            <v xml:space="preserve"> Total</v>
          </cell>
          <cell r="D329" t="str">
            <v>PMBCA3420 Total</v>
          </cell>
          <cell r="E329" t="str">
            <v>PMBCA</v>
          </cell>
          <cell r="F329">
            <v>3420</v>
          </cell>
          <cell r="G329" t="str">
            <v>PMBCA3420</v>
          </cell>
          <cell r="H329" t="str">
            <v>WASTE STRATEGY</v>
          </cell>
          <cell r="I329" t="str">
            <v>JOINT COMMUNICATIONS STRATEGY</v>
          </cell>
          <cell r="J329" t="str">
            <v>JOINT COMMUNICATIONS</v>
          </cell>
          <cell r="K329" t="str">
            <v>CONSULTANTS FEE                .</v>
          </cell>
          <cell r="N329" t="e">
            <v>#REF!</v>
          </cell>
          <cell r="O329" t="e">
            <v>#REF!</v>
          </cell>
          <cell r="R329" t="e">
            <v>#REF!</v>
          </cell>
          <cell r="S329" t="e">
            <v>#REF!</v>
          </cell>
          <cell r="V329">
            <v>0</v>
          </cell>
          <cell r="X329">
            <v>0</v>
          </cell>
          <cell r="Z329">
            <v>0</v>
          </cell>
          <cell r="AE329">
            <v>0</v>
          </cell>
          <cell r="AG329">
            <v>0</v>
          </cell>
          <cell r="AN329">
            <v>0</v>
          </cell>
          <cell r="AR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CB329">
            <v>0</v>
          </cell>
          <cell r="CC329">
            <v>0</v>
          </cell>
          <cell r="CD329">
            <v>0</v>
          </cell>
          <cell r="CE329" t="str">
            <v>Other Services Exp</v>
          </cell>
          <cell r="CG329">
            <v>0</v>
          </cell>
          <cell r="CH329" t="str">
            <v>Other Services Exp</v>
          </cell>
          <cell r="CJ329">
            <v>0</v>
          </cell>
          <cell r="CL329" t="e">
            <v>#N/A</v>
          </cell>
          <cell r="CN329" t="e">
            <v>#N/A</v>
          </cell>
          <cell r="CO329" t="str">
            <v>PMBCA3420</v>
          </cell>
          <cell r="CR329">
            <v>0</v>
          </cell>
          <cell r="CS329">
            <v>0</v>
          </cell>
        </row>
        <row r="330">
          <cell r="A330" t="str">
            <v>PMBCA3910 Total</v>
          </cell>
          <cell r="B330" t="str">
            <v>PMBCA3910</v>
          </cell>
          <cell r="C330" t="str">
            <v xml:space="preserve"> Total</v>
          </cell>
          <cell r="D330" t="str">
            <v>PMBCA3910 Total</v>
          </cell>
          <cell r="E330" t="str">
            <v>PMBCA</v>
          </cell>
          <cell r="F330">
            <v>3910</v>
          </cell>
          <cell r="G330" t="str">
            <v>PMBCA3910</v>
          </cell>
          <cell r="H330" t="str">
            <v>WASTE STRATEGY</v>
          </cell>
          <cell r="I330" t="str">
            <v>JOINT COMMUNICATIONS STRATEGY</v>
          </cell>
          <cell r="J330" t="str">
            <v>JOINT COMMUNICATIONS</v>
          </cell>
          <cell r="K330" t="str">
            <v>PROMOTIONAL ADVERTS            .</v>
          </cell>
          <cell r="N330" t="e">
            <v>#REF!</v>
          </cell>
          <cell r="O330" t="e">
            <v>#REF!</v>
          </cell>
          <cell r="R330" t="e">
            <v>#REF!</v>
          </cell>
          <cell r="S330" t="e">
            <v>#REF!</v>
          </cell>
          <cell r="V330">
            <v>0</v>
          </cell>
          <cell r="X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0</v>
          </cell>
          <cell r="AR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CB330">
            <v>0</v>
          </cell>
          <cell r="CC330">
            <v>0</v>
          </cell>
          <cell r="CD330">
            <v>0</v>
          </cell>
          <cell r="CE330" t="str">
            <v>Other Services Exp</v>
          </cell>
          <cell r="CG330">
            <v>0</v>
          </cell>
          <cell r="CH330" t="str">
            <v>Other Services Exp</v>
          </cell>
          <cell r="CJ330">
            <v>0</v>
          </cell>
          <cell r="CL330" t="e">
            <v>#N/A</v>
          </cell>
          <cell r="CN330" t="e">
            <v>#N/A</v>
          </cell>
          <cell r="CO330" t="str">
            <v>PMDAA3040</v>
          </cell>
          <cell r="CR330">
            <v>0</v>
          </cell>
          <cell r="CS330">
            <v>0</v>
          </cell>
        </row>
        <row r="331">
          <cell r="A331" t="str">
            <v>PMDAA3040 Total</v>
          </cell>
          <cell r="B331" t="str">
            <v>PMDAA3040</v>
          </cell>
          <cell r="C331" t="str">
            <v xml:space="preserve"> Total</v>
          </cell>
          <cell r="D331" t="str">
            <v>PMDAA3040 Total</v>
          </cell>
          <cell r="E331" t="str">
            <v>PMDAA</v>
          </cell>
          <cell r="F331">
            <v>3040</v>
          </cell>
          <cell r="G331" t="str">
            <v>PMDAA3040</v>
          </cell>
          <cell r="H331" t="str">
            <v>WASTE STRATEGY</v>
          </cell>
          <cell r="I331" t="str">
            <v>PR STRATEGY PROGRAMME</v>
          </cell>
          <cell r="J331" t="str">
            <v>GENERAL</v>
          </cell>
          <cell r="K331" t="str">
            <v>PURCHASE OF OCCUPATIONAL EQUIP .</v>
          </cell>
          <cell r="N331" t="e">
            <v>#REF!</v>
          </cell>
          <cell r="O331" t="e">
            <v>#REF!</v>
          </cell>
          <cell r="R331" t="e">
            <v>#REF!</v>
          </cell>
          <cell r="S331" t="e">
            <v>#REF!</v>
          </cell>
          <cell r="V331">
            <v>0</v>
          </cell>
          <cell r="X331">
            <v>0</v>
          </cell>
          <cell r="Z331">
            <v>0</v>
          </cell>
          <cell r="AE331">
            <v>0</v>
          </cell>
          <cell r="AG331">
            <v>0</v>
          </cell>
          <cell r="AN331">
            <v>0</v>
          </cell>
          <cell r="AR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CB331">
            <v>0</v>
          </cell>
          <cell r="CC331">
            <v>0</v>
          </cell>
          <cell r="CD331">
            <v>0</v>
          </cell>
          <cell r="CE331" t="str">
            <v>Other Services Exp</v>
          </cell>
          <cell r="CG331">
            <v>0</v>
          </cell>
          <cell r="CH331" t="str">
            <v>Other Services Exp</v>
          </cell>
          <cell r="CJ331">
            <v>0</v>
          </cell>
          <cell r="CL331" t="e">
            <v>#N/A</v>
          </cell>
          <cell r="CN331" t="e">
            <v>#N/A</v>
          </cell>
          <cell r="CO331" t="str">
            <v>PMDAA3040</v>
          </cell>
          <cell r="CR331">
            <v>0</v>
          </cell>
          <cell r="CS331">
            <v>0</v>
          </cell>
        </row>
        <row r="332">
          <cell r="A332" t="str">
            <v>PMDAA3056 Total</v>
          </cell>
          <cell r="B332" t="str">
            <v>PMDAA3056</v>
          </cell>
          <cell r="C332" t="str">
            <v xml:space="preserve"> Total</v>
          </cell>
          <cell r="D332" t="str">
            <v>PMDAA3056 Total</v>
          </cell>
          <cell r="E332" t="str">
            <v>PMDAA</v>
          </cell>
          <cell r="F332">
            <v>3056</v>
          </cell>
          <cell r="G332" t="str">
            <v>PMDAA3056</v>
          </cell>
          <cell r="H332" t="str">
            <v>WASTE STRATEGY</v>
          </cell>
          <cell r="I332" t="str">
            <v>PR STRATEGY PROGRAMME</v>
          </cell>
          <cell r="J332" t="str">
            <v>GENERAL</v>
          </cell>
          <cell r="K332" t="str">
            <v>PURCHASE OF GENERAL EQUIPMENT  .</v>
          </cell>
          <cell r="N332" t="e">
            <v>#REF!</v>
          </cell>
          <cell r="O332" t="e">
            <v>#REF!</v>
          </cell>
          <cell r="R332" t="e">
            <v>#REF!</v>
          </cell>
          <cell r="S332" t="e">
            <v>#REF!</v>
          </cell>
          <cell r="T332" t="e">
            <v>#REF!</v>
          </cell>
          <cell r="U332" t="e">
            <v>#REF!</v>
          </cell>
          <cell r="V332" t="e">
            <v>#REF!</v>
          </cell>
          <cell r="W332" t="e">
            <v>#REF!</v>
          </cell>
          <cell r="X332" t="e">
            <v>#REF!</v>
          </cell>
          <cell r="Y332" t="e">
            <v>#REF!</v>
          </cell>
          <cell r="Z332" t="e">
            <v>#REF!</v>
          </cell>
          <cell r="AA332" t="e">
            <v>#REF!</v>
          </cell>
          <cell r="AB332" t="e">
            <v>#REF!</v>
          </cell>
          <cell r="AC332" t="e">
            <v>#REF!</v>
          </cell>
          <cell r="AE332" t="e">
            <v>#REF!</v>
          </cell>
          <cell r="AF332" t="e">
            <v>#REF!</v>
          </cell>
          <cell r="AG332" t="e">
            <v>#REF!</v>
          </cell>
          <cell r="AH332" t="e">
            <v>#REF!</v>
          </cell>
          <cell r="AI332" t="e">
            <v>#REF!</v>
          </cell>
          <cell r="AJ332" t="e">
            <v>#REF!</v>
          </cell>
          <cell r="AK332" t="e">
            <v>#REF!</v>
          </cell>
          <cell r="AL332" t="e">
            <v>#REF!</v>
          </cell>
          <cell r="AM332" t="e">
            <v>#REF!</v>
          </cell>
          <cell r="AN332" t="e">
            <v>#REF!</v>
          </cell>
          <cell r="AR332" t="e">
            <v>#REF!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CB332">
            <v>0</v>
          </cell>
          <cell r="CC332">
            <v>0</v>
          </cell>
          <cell r="CD332">
            <v>0</v>
          </cell>
          <cell r="CE332" t="str">
            <v>Other Services Exp</v>
          </cell>
          <cell r="CG332">
            <v>0</v>
          </cell>
          <cell r="CH332" t="str">
            <v>Other Services Exp</v>
          </cell>
          <cell r="CJ332">
            <v>0</v>
          </cell>
          <cell r="CL332" t="e">
            <v>#N/A</v>
          </cell>
          <cell r="CN332" t="e">
            <v>#N/A</v>
          </cell>
          <cell r="CO332" t="str">
            <v>PMDAA3071</v>
          </cell>
          <cell r="CR332">
            <v>3876.2999999999997</v>
          </cell>
          <cell r="CS332" t="e">
            <v>#REF!</v>
          </cell>
        </row>
        <row r="333">
          <cell r="A333" t="str">
            <v>PMDAA3071 Total</v>
          </cell>
          <cell r="B333" t="str">
            <v>PMDAA3071</v>
          </cell>
          <cell r="C333" t="str">
            <v xml:space="preserve"> Total</v>
          </cell>
          <cell r="D333" t="str">
            <v>PMDAA3071 Total</v>
          </cell>
          <cell r="E333" t="str">
            <v>PMDAA</v>
          </cell>
          <cell r="F333">
            <v>3071</v>
          </cell>
          <cell r="G333" t="str">
            <v>PMDAA3071</v>
          </cell>
          <cell r="H333" t="str">
            <v>WASTE STRATEGY</v>
          </cell>
          <cell r="I333" t="str">
            <v>PR STRATEGY PROGRAMME</v>
          </cell>
          <cell r="J333" t="str">
            <v>GENERAL</v>
          </cell>
          <cell r="K333" t="str">
            <v>JOURNALS                       .</v>
          </cell>
          <cell r="N333" t="e">
            <v>#REF!</v>
          </cell>
          <cell r="O333" t="e">
            <v>#REF!</v>
          </cell>
          <cell r="R333" t="e">
            <v>#REF!</v>
          </cell>
          <cell r="S333" t="e">
            <v>#REF!</v>
          </cell>
          <cell r="V333">
            <v>0</v>
          </cell>
          <cell r="X333">
            <v>0</v>
          </cell>
          <cell r="Z333">
            <v>0</v>
          </cell>
          <cell r="AE333">
            <v>0</v>
          </cell>
          <cell r="AG333">
            <v>0</v>
          </cell>
          <cell r="AN333">
            <v>0</v>
          </cell>
          <cell r="AR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CB333">
            <v>0</v>
          </cell>
          <cell r="CC333">
            <v>0</v>
          </cell>
          <cell r="CD333">
            <v>0</v>
          </cell>
          <cell r="CE333" t="str">
            <v>Other Services Exp</v>
          </cell>
          <cell r="CG333">
            <v>0</v>
          </cell>
          <cell r="CH333" t="str">
            <v>Other Services Exp</v>
          </cell>
          <cell r="CJ333">
            <v>0</v>
          </cell>
          <cell r="CL333" t="e">
            <v>#N/A</v>
          </cell>
          <cell r="CN333" t="e">
            <v>#N/A</v>
          </cell>
          <cell r="CO333" t="str">
            <v>PMDAA3071</v>
          </cell>
          <cell r="CR333">
            <v>0</v>
          </cell>
          <cell r="CS333">
            <v>0</v>
          </cell>
        </row>
        <row r="334">
          <cell r="A334" t="str">
            <v>PMDAA3095 Total</v>
          </cell>
          <cell r="B334" t="str">
            <v>PMDAA3095</v>
          </cell>
          <cell r="C334" t="str">
            <v xml:space="preserve"> Total</v>
          </cell>
          <cell r="D334" t="str">
            <v>PMDAA3095 Total</v>
          </cell>
          <cell r="E334" t="str">
            <v>PMDAA</v>
          </cell>
          <cell r="F334">
            <v>3095</v>
          </cell>
          <cell r="G334" t="str">
            <v>PMDAA3095</v>
          </cell>
          <cell r="H334" t="str">
            <v>WASTE STRATEGY</v>
          </cell>
          <cell r="I334" t="str">
            <v>PR STRATEGY PROGRAMME</v>
          </cell>
          <cell r="J334" t="str">
            <v>GENERAL</v>
          </cell>
          <cell r="K334" t="str">
            <v>FILMS &amp; VIDEOS                 .</v>
          </cell>
          <cell r="N334" t="e">
            <v>#REF!</v>
          </cell>
          <cell r="O334" t="e">
            <v>#REF!</v>
          </cell>
          <cell r="R334" t="e">
            <v>#REF!</v>
          </cell>
          <cell r="S334" t="e">
            <v>#REF!</v>
          </cell>
          <cell r="T334" t="e">
            <v>#REF!</v>
          </cell>
          <cell r="U334" t="e">
            <v>#REF!</v>
          </cell>
          <cell r="V334" t="e">
            <v>#REF!</v>
          </cell>
          <cell r="W334" t="e">
            <v>#REF!</v>
          </cell>
          <cell r="X334" t="e">
            <v>#REF!</v>
          </cell>
          <cell r="Y334" t="e">
            <v>#REF!</v>
          </cell>
          <cell r="Z334" t="e">
            <v>#REF!</v>
          </cell>
          <cell r="AA334" t="e">
            <v>#REF!</v>
          </cell>
          <cell r="AB334" t="e">
            <v>#REF!</v>
          </cell>
          <cell r="AC334" t="e">
            <v>#REF!</v>
          </cell>
          <cell r="AE334" t="e">
            <v>#REF!</v>
          </cell>
          <cell r="AF334" t="e">
            <v>#REF!</v>
          </cell>
          <cell r="AG334" t="e">
            <v>#REF!</v>
          </cell>
          <cell r="AH334" t="e">
            <v>#REF!</v>
          </cell>
          <cell r="AI334" t="e">
            <v>#REF!</v>
          </cell>
          <cell r="AJ334" t="e">
            <v>#REF!</v>
          </cell>
          <cell r="AK334" t="e">
            <v>#REF!</v>
          </cell>
          <cell r="AL334" t="e">
            <v>#REF!</v>
          </cell>
          <cell r="AM334" t="e">
            <v>#REF!</v>
          </cell>
          <cell r="AN334" t="e">
            <v>#REF!</v>
          </cell>
          <cell r="AR334" t="e">
            <v>#REF!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CB334">
            <v>0</v>
          </cell>
          <cell r="CC334">
            <v>0</v>
          </cell>
          <cell r="CD334">
            <v>0</v>
          </cell>
          <cell r="CE334" t="str">
            <v>Other Services Exp</v>
          </cell>
          <cell r="CG334">
            <v>0</v>
          </cell>
          <cell r="CH334" t="str">
            <v>Other Services Exp</v>
          </cell>
          <cell r="CJ334">
            <v>0</v>
          </cell>
          <cell r="CL334" t="e">
            <v>#N/A</v>
          </cell>
          <cell r="CN334" t="e">
            <v>#N/A</v>
          </cell>
          <cell r="CO334" t="str">
            <v>PMDAA3095</v>
          </cell>
          <cell r="CR334">
            <v>300.73</v>
          </cell>
          <cell r="CS334" t="e">
            <v>#REF!</v>
          </cell>
        </row>
        <row r="335">
          <cell r="A335" t="str">
            <v>PMDAA3311 Total</v>
          </cell>
          <cell r="B335" t="str">
            <v>PMDAA3311</v>
          </cell>
          <cell r="C335" t="str">
            <v xml:space="preserve"> Total</v>
          </cell>
          <cell r="D335" t="str">
            <v>PMDAA3311 Total</v>
          </cell>
          <cell r="E335" t="str">
            <v>PMDAA</v>
          </cell>
          <cell r="F335">
            <v>3311</v>
          </cell>
          <cell r="G335" t="str">
            <v>PMDAA3311</v>
          </cell>
          <cell r="H335" t="str">
            <v>WASTE STRATEGY</v>
          </cell>
          <cell r="I335" t="str">
            <v>PR STRATEGY PROGRAMME</v>
          </cell>
          <cell r="J335" t="str">
            <v>GENERAL</v>
          </cell>
          <cell r="K335" t="str">
            <v>EXTERNAL PRINTING              .</v>
          </cell>
          <cell r="N335" t="e">
            <v>#REF!</v>
          </cell>
          <cell r="O335" t="e">
            <v>#REF!</v>
          </cell>
          <cell r="R335" t="e">
            <v>#REF!</v>
          </cell>
          <cell r="S335" t="e">
            <v>#REF!</v>
          </cell>
          <cell r="T335" t="e">
            <v>#REF!</v>
          </cell>
          <cell r="U335" t="e">
            <v>#REF!</v>
          </cell>
          <cell r="V335" t="e">
            <v>#REF!</v>
          </cell>
          <cell r="W335" t="e">
            <v>#REF!</v>
          </cell>
          <cell r="X335" t="e">
            <v>#REF!</v>
          </cell>
          <cell r="Y335" t="e">
            <v>#REF!</v>
          </cell>
          <cell r="Z335" t="e">
            <v>#REF!</v>
          </cell>
          <cell r="AA335" t="e">
            <v>#REF!</v>
          </cell>
          <cell r="AB335" t="e">
            <v>#REF!</v>
          </cell>
          <cell r="AC335" t="e">
            <v>#REF!</v>
          </cell>
          <cell r="AE335" t="e">
            <v>#REF!</v>
          </cell>
          <cell r="AF335" t="e">
            <v>#REF!</v>
          </cell>
          <cell r="AG335" t="e">
            <v>#REF!</v>
          </cell>
          <cell r="AH335" t="e">
            <v>#REF!</v>
          </cell>
          <cell r="AI335" t="e">
            <v>#REF!</v>
          </cell>
          <cell r="AJ335" t="e">
            <v>#REF!</v>
          </cell>
          <cell r="AK335" t="e">
            <v>#REF!</v>
          </cell>
          <cell r="AL335" t="e">
            <v>#REF!</v>
          </cell>
          <cell r="AM335" t="e">
            <v>#REF!</v>
          </cell>
          <cell r="AN335" t="e">
            <v>#REF!</v>
          </cell>
          <cell r="AR335" t="e">
            <v>#REF!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CB335">
            <v>0</v>
          </cell>
          <cell r="CC335">
            <v>0</v>
          </cell>
          <cell r="CD335">
            <v>0</v>
          </cell>
          <cell r="CE335" t="str">
            <v>Other Services Exp</v>
          </cell>
          <cell r="CG335">
            <v>0</v>
          </cell>
          <cell r="CH335" t="str">
            <v>Other Services Exp</v>
          </cell>
          <cell r="CJ335">
            <v>0</v>
          </cell>
          <cell r="CL335" t="e">
            <v>#N/A</v>
          </cell>
          <cell r="CN335" t="e">
            <v>#N/A</v>
          </cell>
          <cell r="CO335" t="str">
            <v>PMDAA3311</v>
          </cell>
          <cell r="CR335">
            <v>75</v>
          </cell>
          <cell r="CS335" t="e">
            <v>#REF!</v>
          </cell>
        </row>
        <row r="336">
          <cell r="A336" t="str">
            <v>PMDAA3321 Total</v>
          </cell>
          <cell r="B336" t="str">
            <v>PMDAA3321</v>
          </cell>
          <cell r="C336" t="str">
            <v xml:space="preserve"> Total</v>
          </cell>
          <cell r="D336" t="str">
            <v>PMDAA3321 Total</v>
          </cell>
          <cell r="E336" t="str">
            <v>PMDAA</v>
          </cell>
          <cell r="F336">
            <v>3321</v>
          </cell>
          <cell r="G336" t="str">
            <v>PMDAA3321</v>
          </cell>
          <cell r="H336" t="str">
            <v>WASTE STRATEGY</v>
          </cell>
          <cell r="I336" t="str">
            <v>PR STRATEGY PROGRAMME</v>
          </cell>
          <cell r="J336" t="str">
            <v>GENERAL</v>
          </cell>
          <cell r="K336" t="str">
            <v>GRAPHIC SUPPLIES               .</v>
          </cell>
          <cell r="N336" t="e">
            <v>#REF!</v>
          </cell>
          <cell r="O336" t="e">
            <v>#REF!</v>
          </cell>
          <cell r="R336" t="e">
            <v>#REF!</v>
          </cell>
          <cell r="S336" t="e">
            <v>#REF!</v>
          </cell>
          <cell r="V336">
            <v>0</v>
          </cell>
          <cell r="X336">
            <v>0</v>
          </cell>
          <cell r="Y336" t="e">
            <v>#REF!</v>
          </cell>
          <cell r="Z336" t="e">
            <v>#REF!</v>
          </cell>
          <cell r="AA336" t="e">
            <v>#REF!</v>
          </cell>
          <cell r="AB336" t="e">
            <v>#REF!</v>
          </cell>
          <cell r="AC336" t="e">
            <v>#REF!</v>
          </cell>
          <cell r="AE336" t="e">
            <v>#REF!</v>
          </cell>
          <cell r="AF336" t="e">
            <v>#REF!</v>
          </cell>
          <cell r="AG336" t="e">
            <v>#REF!</v>
          </cell>
          <cell r="AH336" t="e">
            <v>#REF!</v>
          </cell>
          <cell r="AI336" t="e">
            <v>#REF!</v>
          </cell>
          <cell r="AJ336" t="e">
            <v>#REF!</v>
          </cell>
          <cell r="AK336" t="e">
            <v>#REF!</v>
          </cell>
          <cell r="AL336" t="e">
            <v>#REF!</v>
          </cell>
          <cell r="AM336" t="e">
            <v>#REF!</v>
          </cell>
          <cell r="AN336" t="e">
            <v>#REF!</v>
          </cell>
          <cell r="AR336" t="e">
            <v>#REF!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CB336">
            <v>0</v>
          </cell>
          <cell r="CC336">
            <v>0</v>
          </cell>
          <cell r="CD336">
            <v>0</v>
          </cell>
          <cell r="CE336" t="e">
            <v>#N/A</v>
          </cell>
          <cell r="CG336">
            <v>0</v>
          </cell>
          <cell r="CH336" t="str">
            <v>Other Services Exp</v>
          </cell>
          <cell r="CJ336">
            <v>0</v>
          </cell>
          <cell r="CL336" t="e">
            <v>#N/A</v>
          </cell>
          <cell r="CN336" t="e">
            <v>#N/A</v>
          </cell>
          <cell r="CO336" t="str">
            <v>PMDAA3321</v>
          </cell>
          <cell r="CR336">
            <v>106.88</v>
          </cell>
          <cell r="CS336" t="e">
            <v>#REF!</v>
          </cell>
        </row>
        <row r="337">
          <cell r="A337" t="str">
            <v>PMDAA3420 Total</v>
          </cell>
          <cell r="B337" t="str">
            <v>PMDAA3420</v>
          </cell>
          <cell r="C337" t="str">
            <v xml:space="preserve"> Total</v>
          </cell>
          <cell r="D337" t="str">
            <v>PMDAA3420 Total</v>
          </cell>
          <cell r="E337" t="str">
            <v>PMDAA</v>
          </cell>
          <cell r="F337">
            <v>3420</v>
          </cell>
          <cell r="G337" t="str">
            <v>PMDAA3420</v>
          </cell>
          <cell r="H337" t="str">
            <v>WASTE STRATEGY</v>
          </cell>
          <cell r="I337" t="str">
            <v>PR STRATEGY PROGRAMME</v>
          </cell>
          <cell r="J337" t="str">
            <v>GENERAL</v>
          </cell>
          <cell r="K337" t="str">
            <v>CONSULTANTS FEE                .</v>
          </cell>
          <cell r="N337" t="e">
            <v>#REF!</v>
          </cell>
          <cell r="O337" t="e">
            <v>#REF!</v>
          </cell>
          <cell r="R337" t="e">
            <v>#REF!</v>
          </cell>
          <cell r="S337" t="e">
            <v>#REF!</v>
          </cell>
          <cell r="T337" t="e">
            <v>#REF!</v>
          </cell>
          <cell r="U337" t="e">
            <v>#REF!</v>
          </cell>
          <cell r="V337" t="e">
            <v>#REF!</v>
          </cell>
          <cell r="W337" t="e">
            <v>#REF!</v>
          </cell>
          <cell r="X337" t="e">
            <v>#REF!</v>
          </cell>
          <cell r="Y337" t="e">
            <v>#REF!</v>
          </cell>
          <cell r="Z337" t="e">
            <v>#REF!</v>
          </cell>
          <cell r="AA337" t="e">
            <v>#REF!</v>
          </cell>
          <cell r="AB337" t="e">
            <v>#REF!</v>
          </cell>
          <cell r="AC337" t="e">
            <v>#REF!</v>
          </cell>
          <cell r="AE337" t="e">
            <v>#REF!</v>
          </cell>
          <cell r="AF337" t="e">
            <v>#REF!</v>
          </cell>
          <cell r="AG337" t="e">
            <v>#REF!</v>
          </cell>
          <cell r="AH337" t="e">
            <v>#REF!</v>
          </cell>
          <cell r="AI337" t="e">
            <v>#REF!</v>
          </cell>
          <cell r="AJ337" t="e">
            <v>#REF!</v>
          </cell>
          <cell r="AK337" t="e">
            <v>#REF!</v>
          </cell>
          <cell r="AL337" t="e">
            <v>#REF!</v>
          </cell>
          <cell r="AM337" t="e">
            <v>#REF!</v>
          </cell>
          <cell r="AN337" t="e">
            <v>#REF!</v>
          </cell>
          <cell r="AR337" t="e">
            <v>#REF!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CA337">
            <v>12000</v>
          </cell>
          <cell r="CB337">
            <v>12000</v>
          </cell>
          <cell r="CC337">
            <v>12000</v>
          </cell>
          <cell r="CD337">
            <v>12000</v>
          </cell>
          <cell r="CE337" t="str">
            <v>Other Services Exp</v>
          </cell>
          <cell r="CG337">
            <v>12000</v>
          </cell>
          <cell r="CH337" t="str">
            <v>Other Services Exp</v>
          </cell>
          <cell r="CJ337">
            <v>12000</v>
          </cell>
          <cell r="CL337" t="e">
            <v>#N/A</v>
          </cell>
          <cell r="CN337" t="e">
            <v>#N/A</v>
          </cell>
          <cell r="CO337" t="str">
            <v>PMDAA3420</v>
          </cell>
          <cell r="CR337">
            <v>304</v>
          </cell>
          <cell r="CS337" t="e">
            <v>#REF!</v>
          </cell>
        </row>
        <row r="338">
          <cell r="A338" t="str">
            <v>PMDAA3710 Total</v>
          </cell>
          <cell r="B338" t="str">
            <v>PMDAA3710</v>
          </cell>
          <cell r="C338" t="str">
            <v xml:space="preserve"> Total</v>
          </cell>
          <cell r="D338" t="str">
            <v>PMDAA3710 Total</v>
          </cell>
          <cell r="E338" t="str">
            <v>PMDAA</v>
          </cell>
          <cell r="F338">
            <v>3710</v>
          </cell>
          <cell r="G338" t="str">
            <v>PMDAA3710</v>
          </cell>
          <cell r="H338" t="str">
            <v>WASTE STRATEGY</v>
          </cell>
          <cell r="I338" t="str">
            <v>PR STRATEGY PROGRAMME</v>
          </cell>
          <cell r="J338" t="str">
            <v>GENERAL</v>
          </cell>
          <cell r="K338" t="str">
            <v>CONFERENCE FEES                .</v>
          </cell>
          <cell r="N338" t="e">
            <v>#REF!</v>
          </cell>
          <cell r="O338" t="e">
            <v>#REF!</v>
          </cell>
          <cell r="R338" t="e">
            <v>#REF!</v>
          </cell>
          <cell r="S338" t="e">
            <v>#REF!</v>
          </cell>
          <cell r="V338">
            <v>0</v>
          </cell>
          <cell r="X338">
            <v>0</v>
          </cell>
          <cell r="Y338" t="e">
            <v>#REF!</v>
          </cell>
          <cell r="Z338" t="e">
            <v>#REF!</v>
          </cell>
          <cell r="AA338" t="e">
            <v>#REF!</v>
          </cell>
          <cell r="AB338" t="e">
            <v>#REF!</v>
          </cell>
          <cell r="AC338" t="e">
            <v>#REF!</v>
          </cell>
          <cell r="AE338" t="e">
            <v>#REF!</v>
          </cell>
          <cell r="AF338" t="e">
            <v>#REF!</v>
          </cell>
          <cell r="AG338" t="e">
            <v>#REF!</v>
          </cell>
          <cell r="AH338" t="e">
            <v>#REF!</v>
          </cell>
          <cell r="AI338" t="e">
            <v>#REF!</v>
          </cell>
          <cell r="AJ338" t="e">
            <v>#REF!</v>
          </cell>
          <cell r="AK338" t="e">
            <v>#REF!</v>
          </cell>
          <cell r="AL338" t="e">
            <v>#REF!</v>
          </cell>
          <cell r="AM338" t="e">
            <v>#REF!</v>
          </cell>
          <cell r="AN338" t="e">
            <v>#REF!</v>
          </cell>
          <cell r="AR338" t="e">
            <v>#REF!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CB338">
            <v>0</v>
          </cell>
          <cell r="CC338">
            <v>0</v>
          </cell>
          <cell r="CD338">
            <v>0</v>
          </cell>
          <cell r="CE338" t="str">
            <v>Other Services Exp</v>
          </cell>
          <cell r="CG338">
            <v>0</v>
          </cell>
          <cell r="CH338" t="str">
            <v>Other Services Exp</v>
          </cell>
          <cell r="CJ338">
            <v>0</v>
          </cell>
          <cell r="CL338" t="e">
            <v>#N/A</v>
          </cell>
          <cell r="CN338" t="e">
            <v>#N/A</v>
          </cell>
          <cell r="CO338" t="str">
            <v>PMDAA3711</v>
          </cell>
          <cell r="CR338">
            <v>-14.37</v>
          </cell>
          <cell r="CS338" t="e">
            <v>#REF!</v>
          </cell>
        </row>
        <row r="339">
          <cell r="A339" t="str">
            <v>PMDAA3711 Total</v>
          </cell>
          <cell r="B339" t="str">
            <v>PMDAA3711</v>
          </cell>
          <cell r="C339" t="str">
            <v xml:space="preserve"> Total</v>
          </cell>
          <cell r="D339" t="str">
            <v>PMDAA3711 Total</v>
          </cell>
          <cell r="E339" t="str">
            <v>PMDAA</v>
          </cell>
          <cell r="F339">
            <v>3711</v>
          </cell>
          <cell r="G339" t="str">
            <v>PMDAA3711</v>
          </cell>
          <cell r="H339" t="str">
            <v>WASTE STRATEGY</v>
          </cell>
          <cell r="I339" t="str">
            <v>PR STRATEGY PROGRAMME</v>
          </cell>
          <cell r="J339" t="str">
            <v>GENERAL</v>
          </cell>
          <cell r="K339" t="str">
            <v>CONFERENCE TRAVEL              .</v>
          </cell>
          <cell r="N339" t="e">
            <v>#REF!</v>
          </cell>
          <cell r="O339" t="e">
            <v>#REF!</v>
          </cell>
          <cell r="R339" t="e">
            <v>#REF!</v>
          </cell>
          <cell r="S339" t="e">
            <v>#REF!</v>
          </cell>
          <cell r="V339">
            <v>0</v>
          </cell>
          <cell r="X339">
            <v>0</v>
          </cell>
          <cell r="Z339">
            <v>0</v>
          </cell>
          <cell r="AE339">
            <v>0</v>
          </cell>
          <cell r="AG339">
            <v>0</v>
          </cell>
          <cell r="AN339">
            <v>0</v>
          </cell>
          <cell r="AR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CB339">
            <v>0</v>
          </cell>
          <cell r="CC339">
            <v>0</v>
          </cell>
          <cell r="CD339">
            <v>0</v>
          </cell>
          <cell r="CE339" t="str">
            <v>Other Services Exp</v>
          </cell>
          <cell r="CG339">
            <v>0</v>
          </cell>
          <cell r="CH339" t="str">
            <v>Other Services Exp</v>
          </cell>
          <cell r="CJ339">
            <v>0</v>
          </cell>
          <cell r="CL339" t="e">
            <v>#N/A</v>
          </cell>
          <cell r="CN339" t="e">
            <v>#N/A</v>
          </cell>
          <cell r="CO339" t="str">
            <v>PMDAA3711</v>
          </cell>
          <cell r="CR339">
            <v>0</v>
          </cell>
          <cell r="CS339">
            <v>0</v>
          </cell>
        </row>
        <row r="340">
          <cell r="A340" t="str">
            <v>PMDAA3922 Total</v>
          </cell>
          <cell r="B340" t="str">
            <v>PMDAA3922</v>
          </cell>
          <cell r="C340" t="str">
            <v xml:space="preserve"> Total</v>
          </cell>
          <cell r="D340" t="str">
            <v>PMDAA3922 Total</v>
          </cell>
          <cell r="E340" t="str">
            <v>PMDAA</v>
          </cell>
          <cell r="F340">
            <v>3922</v>
          </cell>
          <cell r="G340" t="str">
            <v>PMDAA3922</v>
          </cell>
          <cell r="H340" t="str">
            <v>WASTE STRATEGY</v>
          </cell>
          <cell r="I340" t="str">
            <v>PR STRATEGY PROGRAMME</v>
          </cell>
          <cell r="J340" t="str">
            <v>GENERAL</v>
          </cell>
          <cell r="K340" t="str">
            <v>GENERAL PROMOTIONS             .</v>
          </cell>
          <cell r="N340" t="e">
            <v>#REF!</v>
          </cell>
          <cell r="O340" t="e">
            <v>#REF!</v>
          </cell>
          <cell r="R340" t="e">
            <v>#REF!</v>
          </cell>
          <cell r="S340" t="e">
            <v>#REF!</v>
          </cell>
          <cell r="T340" t="e">
            <v>#REF!</v>
          </cell>
          <cell r="U340" t="e">
            <v>#REF!</v>
          </cell>
          <cell r="V340" t="e">
            <v>#REF!</v>
          </cell>
          <cell r="W340" t="e">
            <v>#REF!</v>
          </cell>
          <cell r="X340" t="e">
            <v>#REF!</v>
          </cell>
          <cell r="Y340" t="e">
            <v>#REF!</v>
          </cell>
          <cell r="Z340" t="e">
            <v>#REF!</v>
          </cell>
          <cell r="AA340" t="e">
            <v>#REF!</v>
          </cell>
          <cell r="AB340" t="e">
            <v>#REF!</v>
          </cell>
          <cell r="AC340" t="e">
            <v>#REF!</v>
          </cell>
          <cell r="AE340" t="e">
            <v>#REF!</v>
          </cell>
          <cell r="AF340" t="e">
            <v>#REF!</v>
          </cell>
          <cell r="AG340" t="e">
            <v>#REF!</v>
          </cell>
          <cell r="AH340" t="e">
            <v>#REF!</v>
          </cell>
          <cell r="AI340" t="e">
            <v>#REF!</v>
          </cell>
          <cell r="AJ340" t="e">
            <v>#REF!</v>
          </cell>
          <cell r="AK340" t="e">
            <v>#REF!</v>
          </cell>
          <cell r="AL340" t="e">
            <v>#REF!</v>
          </cell>
          <cell r="AM340" t="e">
            <v>#REF!</v>
          </cell>
          <cell r="AN340" t="e">
            <v>#REF!</v>
          </cell>
          <cell r="AR340" t="e">
            <v>#REF!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CB340">
            <v>0</v>
          </cell>
          <cell r="CC340">
            <v>0</v>
          </cell>
          <cell r="CD340">
            <v>0</v>
          </cell>
          <cell r="CE340" t="str">
            <v>Other Services Exp</v>
          </cell>
          <cell r="CG340">
            <v>0</v>
          </cell>
          <cell r="CH340" t="str">
            <v>Other Services Exp</v>
          </cell>
          <cell r="CJ340">
            <v>0</v>
          </cell>
          <cell r="CL340" t="e">
            <v>#N/A</v>
          </cell>
          <cell r="CN340" t="e">
            <v>#N/A</v>
          </cell>
          <cell r="CO340" t="str">
            <v>PMEAA3420</v>
          </cell>
          <cell r="CR340">
            <v>-100</v>
          </cell>
          <cell r="CS340" t="e">
            <v>#REF!</v>
          </cell>
        </row>
        <row r="341">
          <cell r="A341" t="str">
            <v>PMEAA3420 Total</v>
          </cell>
          <cell r="B341" t="str">
            <v>PMEAA3420</v>
          </cell>
          <cell r="C341" t="str">
            <v xml:space="preserve"> Total</v>
          </cell>
          <cell r="D341" t="str">
            <v>PMEAA3420 Total</v>
          </cell>
          <cell r="E341" t="str">
            <v>PMEAA</v>
          </cell>
          <cell r="F341">
            <v>3420</v>
          </cell>
          <cell r="G341" t="str">
            <v>PMEAA3420</v>
          </cell>
          <cell r="H341" t="str">
            <v>WASTE STRATEGY</v>
          </cell>
          <cell r="I341" t="str">
            <v>MATCH FUNDING</v>
          </cell>
          <cell r="J341" t="str">
            <v>GENERAL</v>
          </cell>
          <cell r="K341" t="str">
            <v>CONSULTANTS FEE                .</v>
          </cell>
          <cell r="N341" t="e">
            <v>#REF!</v>
          </cell>
          <cell r="O341" t="e">
            <v>#REF!</v>
          </cell>
          <cell r="R341" t="e">
            <v>#REF!</v>
          </cell>
          <cell r="S341" t="e">
            <v>#REF!</v>
          </cell>
          <cell r="V341">
            <v>0</v>
          </cell>
          <cell r="X341">
            <v>0</v>
          </cell>
          <cell r="Z341">
            <v>0</v>
          </cell>
          <cell r="AE341">
            <v>0</v>
          </cell>
          <cell r="AG341">
            <v>0</v>
          </cell>
          <cell r="AN341">
            <v>0</v>
          </cell>
          <cell r="AR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CA341">
            <v>20000</v>
          </cell>
          <cell r="CB341">
            <v>20000</v>
          </cell>
          <cell r="CC341">
            <v>20000</v>
          </cell>
          <cell r="CD341">
            <v>20000</v>
          </cell>
          <cell r="CE341" t="str">
            <v>Other Services Exp</v>
          </cell>
          <cell r="CG341">
            <v>20000</v>
          </cell>
          <cell r="CH341" t="str">
            <v>Other Services Exp</v>
          </cell>
          <cell r="CJ341">
            <v>20000</v>
          </cell>
          <cell r="CL341" t="e">
            <v>#N/A</v>
          </cell>
          <cell r="CN341" t="e">
            <v>#N/A</v>
          </cell>
          <cell r="CO341" t="str">
            <v>PMEAA3420</v>
          </cell>
          <cell r="CR341">
            <v>0</v>
          </cell>
          <cell r="CS341">
            <v>0</v>
          </cell>
        </row>
        <row r="342">
          <cell r="A342" t="str">
            <v>PMEAA3800 Total</v>
          </cell>
          <cell r="B342" t="str">
            <v>PMEAA3800</v>
          </cell>
          <cell r="C342" t="str">
            <v xml:space="preserve"> Total</v>
          </cell>
          <cell r="D342" t="str">
            <v>PMEAA3800 Total</v>
          </cell>
          <cell r="E342" t="str">
            <v>PMEAA</v>
          </cell>
          <cell r="F342">
            <v>3800</v>
          </cell>
          <cell r="G342" t="str">
            <v>PMEAA3800</v>
          </cell>
          <cell r="H342" t="str">
            <v>WASTE STRATEGY</v>
          </cell>
          <cell r="I342" t="str">
            <v>MATCH FUNDING</v>
          </cell>
          <cell r="J342" t="str">
            <v>GENERAL</v>
          </cell>
          <cell r="K342" t="str">
            <v>GENERAL GRANTS</v>
          </cell>
          <cell r="N342" t="e">
            <v>#REF!</v>
          </cell>
          <cell r="O342" t="e">
            <v>#REF!</v>
          </cell>
          <cell r="R342" t="e">
            <v>#REF!</v>
          </cell>
          <cell r="S342" t="e">
            <v>#REF!</v>
          </cell>
          <cell r="T342" t="e">
            <v>#REF!</v>
          </cell>
          <cell r="U342" t="e">
            <v>#REF!</v>
          </cell>
          <cell r="V342" t="e">
            <v>#REF!</v>
          </cell>
          <cell r="W342" t="e">
            <v>#REF!</v>
          </cell>
          <cell r="X342" t="e">
            <v>#REF!</v>
          </cell>
          <cell r="Y342" t="e">
            <v>#REF!</v>
          </cell>
          <cell r="Z342" t="e">
            <v>#REF!</v>
          </cell>
          <cell r="AA342" t="e">
            <v>#REF!</v>
          </cell>
          <cell r="AB342" t="e">
            <v>#REF!</v>
          </cell>
          <cell r="AC342" t="e">
            <v>#REF!</v>
          </cell>
          <cell r="AE342" t="e">
            <v>#REF!</v>
          </cell>
          <cell r="AF342" t="e">
            <v>#REF!</v>
          </cell>
          <cell r="AG342" t="e">
            <v>#REF!</v>
          </cell>
          <cell r="AH342" t="e">
            <v>#REF!</v>
          </cell>
          <cell r="AI342" t="e">
            <v>#REF!</v>
          </cell>
          <cell r="AJ342" t="e">
            <v>#REF!</v>
          </cell>
          <cell r="AK342" t="e">
            <v>#REF!</v>
          </cell>
          <cell r="AL342" t="e">
            <v>#REF!</v>
          </cell>
          <cell r="AM342" t="e">
            <v>#REF!</v>
          </cell>
          <cell r="AN342" t="e">
            <v>#REF!</v>
          </cell>
          <cell r="AR342" t="e">
            <v>#REF!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CB342">
            <v>0</v>
          </cell>
          <cell r="CC342">
            <v>0</v>
          </cell>
          <cell r="CD342">
            <v>0</v>
          </cell>
          <cell r="CE342" t="str">
            <v>Other Services Exp</v>
          </cell>
          <cell r="CG342">
            <v>0</v>
          </cell>
          <cell r="CH342" t="str">
            <v>Other Services Exp</v>
          </cell>
          <cell r="CJ342">
            <v>0</v>
          </cell>
          <cell r="CL342" t="e">
            <v>#N/A</v>
          </cell>
          <cell r="CN342" t="e">
            <v>#N/A</v>
          </cell>
          <cell r="CO342" t="str">
            <v>PMEAA3800</v>
          </cell>
          <cell r="CR342">
            <v>13329</v>
          </cell>
          <cell r="CS342" t="e">
            <v>#REF!</v>
          </cell>
        </row>
        <row r="343">
          <cell r="A343" t="str">
            <v>PMEAA3810 Total</v>
          </cell>
          <cell r="B343" t="str">
            <v>PMEAA3810</v>
          </cell>
          <cell r="C343" t="str">
            <v xml:space="preserve"> Total</v>
          </cell>
          <cell r="D343" t="str">
            <v>PMEAA3810 Total</v>
          </cell>
          <cell r="E343" t="str">
            <v>PMEAA</v>
          </cell>
          <cell r="F343">
            <v>3810</v>
          </cell>
          <cell r="G343" t="str">
            <v>PMEAA3810</v>
          </cell>
          <cell r="H343" t="str">
            <v>WASTE STRATEGY</v>
          </cell>
          <cell r="I343" t="str">
            <v>MATCH FUNDING</v>
          </cell>
          <cell r="J343" t="str">
            <v>GENERAL</v>
          </cell>
          <cell r="K343" t="str">
            <v>GENERAL SUBSCRIPTIONS          .</v>
          </cell>
          <cell r="N343" t="e">
            <v>#REF!</v>
          </cell>
          <cell r="O343" t="e">
            <v>#REF!</v>
          </cell>
          <cell r="R343" t="e">
            <v>#REF!</v>
          </cell>
          <cell r="S343" t="e">
            <v>#REF!</v>
          </cell>
          <cell r="U343" t="e">
            <v>#REF!</v>
          </cell>
          <cell r="V343" t="e">
            <v>#REF!</v>
          </cell>
          <cell r="W343" t="e">
            <v>#REF!</v>
          </cell>
          <cell r="X343" t="e">
            <v>#REF!</v>
          </cell>
          <cell r="Y343" t="e">
            <v>#REF!</v>
          </cell>
          <cell r="Z343" t="e">
            <v>#REF!</v>
          </cell>
          <cell r="AA343" t="e">
            <v>#REF!</v>
          </cell>
          <cell r="AB343" t="e">
            <v>#REF!</v>
          </cell>
          <cell r="AC343" t="e">
            <v>#REF!</v>
          </cell>
          <cell r="AE343" t="e">
            <v>#REF!</v>
          </cell>
          <cell r="AF343" t="e">
            <v>#REF!</v>
          </cell>
          <cell r="AG343" t="e">
            <v>#REF!</v>
          </cell>
          <cell r="AH343" t="e">
            <v>#REF!</v>
          </cell>
          <cell r="AI343" t="e">
            <v>#REF!</v>
          </cell>
          <cell r="AJ343" t="e">
            <v>#REF!</v>
          </cell>
          <cell r="AK343" t="e">
            <v>#REF!</v>
          </cell>
          <cell r="AL343" t="e">
            <v>#REF!</v>
          </cell>
          <cell r="AM343" t="e">
            <v>#REF!</v>
          </cell>
          <cell r="AN343" t="e">
            <v>#REF!</v>
          </cell>
          <cell r="AR343" t="e">
            <v>#REF!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CB343">
            <v>0</v>
          </cell>
          <cell r="CC343">
            <v>0</v>
          </cell>
          <cell r="CD343">
            <v>0</v>
          </cell>
          <cell r="CE343" t="str">
            <v>Other Services Exp</v>
          </cell>
          <cell r="CG343">
            <v>0</v>
          </cell>
          <cell r="CH343" t="str">
            <v>Other Services Exp</v>
          </cell>
          <cell r="CJ343">
            <v>0</v>
          </cell>
          <cell r="CL343" t="e">
            <v>#N/A</v>
          </cell>
          <cell r="CN343" t="e">
            <v>#N/A</v>
          </cell>
          <cell r="CO343" t="str">
            <v>PMEAA3810</v>
          </cell>
          <cell r="CR343">
            <v>5000</v>
          </cell>
          <cell r="CS343" t="e">
            <v>#REF!</v>
          </cell>
        </row>
        <row r="344">
          <cell r="A344" t="str">
            <v>PMFAA3420 Total</v>
          </cell>
          <cell r="B344" t="str">
            <v>PMFAA3420</v>
          </cell>
          <cell r="C344" t="str">
            <v>Total</v>
          </cell>
          <cell r="D344" t="str">
            <v>PMFAA3420 Total</v>
          </cell>
          <cell r="E344" t="str">
            <v>PMFAA</v>
          </cell>
          <cell r="F344">
            <v>3420</v>
          </cell>
          <cell r="G344" t="str">
            <v>PMFAA3420</v>
          </cell>
          <cell r="H344" t="str">
            <v>WASTE STRATEGY</v>
          </cell>
          <cell r="J344" t="str">
            <v>GENERAL</v>
          </cell>
          <cell r="K344" t="str">
            <v>CONSULTANTS FEE                .</v>
          </cell>
          <cell r="N344" t="e">
            <v>#REF!</v>
          </cell>
          <cell r="O344">
            <v>0</v>
          </cell>
          <cell r="R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CA344">
            <v>5000</v>
          </cell>
          <cell r="CB344">
            <v>5000</v>
          </cell>
          <cell r="CC344">
            <v>5000</v>
          </cell>
          <cell r="CD344">
            <v>5000</v>
          </cell>
          <cell r="CE344" t="str">
            <v>Other Services Exp</v>
          </cell>
          <cell r="CH344" t="str">
            <v>Other Services Exp</v>
          </cell>
          <cell r="CN344">
            <v>0</v>
          </cell>
          <cell r="CS344">
            <v>0</v>
          </cell>
        </row>
        <row r="345">
          <cell r="A345" t="str">
            <v>PMGAA3710 Total</v>
          </cell>
          <cell r="B345" t="str">
            <v>PMGAA3710</v>
          </cell>
          <cell r="C345" t="str">
            <v xml:space="preserve"> Total</v>
          </cell>
          <cell r="D345" t="str">
            <v>PMGAA3710 Total</v>
          </cell>
          <cell r="E345" t="str">
            <v>PMGAA</v>
          </cell>
          <cell r="F345">
            <v>3710</v>
          </cell>
          <cell r="G345" t="str">
            <v>PMGAA3710</v>
          </cell>
          <cell r="H345" t="str">
            <v>WASTE STRATEGY</v>
          </cell>
          <cell r="I345" t="str">
            <v>25 YEAR STRATEGY</v>
          </cell>
          <cell r="J345" t="str">
            <v>RESEARCH &amp; DEVELOPMENT</v>
          </cell>
          <cell r="K345" t="str">
            <v>CONFERENCE FEES                .</v>
          </cell>
          <cell r="N345" t="e">
            <v>#REF!</v>
          </cell>
          <cell r="O345" t="e">
            <v>#REF!</v>
          </cell>
          <cell r="R345" t="e">
            <v>#REF!</v>
          </cell>
          <cell r="S345" t="e">
            <v>#REF!</v>
          </cell>
          <cell r="T345" t="e">
            <v>#REF!</v>
          </cell>
          <cell r="U345" t="e">
            <v>#REF!</v>
          </cell>
          <cell r="V345" t="e">
            <v>#REF!</v>
          </cell>
          <cell r="W345" t="e">
            <v>#REF!</v>
          </cell>
          <cell r="X345" t="e">
            <v>#REF!</v>
          </cell>
          <cell r="Y345" t="e">
            <v>#REF!</v>
          </cell>
          <cell r="Z345" t="e">
            <v>#REF!</v>
          </cell>
          <cell r="AA345" t="e">
            <v>#REF!</v>
          </cell>
          <cell r="AB345" t="e">
            <v>#REF!</v>
          </cell>
          <cell r="AC345" t="e">
            <v>#REF!</v>
          </cell>
          <cell r="AE345" t="e">
            <v>#REF!</v>
          </cell>
          <cell r="AF345" t="e">
            <v>#REF!</v>
          </cell>
          <cell r="AG345" t="e">
            <v>#REF!</v>
          </cell>
          <cell r="AH345" t="e">
            <v>#REF!</v>
          </cell>
          <cell r="AI345" t="e">
            <v>#REF!</v>
          </cell>
          <cell r="AJ345" t="e">
            <v>#REF!</v>
          </cell>
          <cell r="AK345" t="e">
            <v>#REF!</v>
          </cell>
          <cell r="AL345" t="e">
            <v>#REF!</v>
          </cell>
          <cell r="AM345" t="e">
            <v>#REF!</v>
          </cell>
          <cell r="AN345" t="e">
            <v>#REF!</v>
          </cell>
          <cell r="AR345" t="e">
            <v>#REF!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CB345">
            <v>0</v>
          </cell>
          <cell r="CC345">
            <v>0</v>
          </cell>
          <cell r="CD345">
            <v>0</v>
          </cell>
          <cell r="CE345" t="str">
            <v>Other Services Exp</v>
          </cell>
          <cell r="CG345">
            <v>0</v>
          </cell>
          <cell r="CH345" t="str">
            <v>Other Services Exp</v>
          </cell>
          <cell r="CJ345">
            <v>0</v>
          </cell>
          <cell r="CL345" t="e">
            <v>#N/A</v>
          </cell>
          <cell r="CN345" t="e">
            <v>#N/A</v>
          </cell>
          <cell r="CO345" t="str">
            <v>PMGAA3711</v>
          </cell>
          <cell r="CR345">
            <v>208.33</v>
          </cell>
          <cell r="CS345" t="e">
            <v>#REF!</v>
          </cell>
        </row>
        <row r="346">
          <cell r="A346" t="str">
            <v>PMGAA3711 Total</v>
          </cell>
          <cell r="B346" t="str">
            <v>PMGAA3711</v>
          </cell>
          <cell r="C346" t="str">
            <v xml:space="preserve"> Total</v>
          </cell>
          <cell r="D346" t="str">
            <v>PMGAA3711 Total</v>
          </cell>
          <cell r="E346" t="str">
            <v>PMGAA</v>
          </cell>
          <cell r="F346">
            <v>3711</v>
          </cell>
          <cell r="G346" t="str">
            <v>PMGAA3711</v>
          </cell>
          <cell r="H346" t="str">
            <v>WASTE STRATEGY</v>
          </cell>
          <cell r="I346" t="str">
            <v>25 YEAR STRATEGY</v>
          </cell>
          <cell r="J346" t="str">
            <v>RESEARCH &amp; DEVELOPMENT</v>
          </cell>
          <cell r="K346" t="str">
            <v>CONFERENCE TRAVEL              .</v>
          </cell>
          <cell r="N346" t="e">
            <v>#REF!</v>
          </cell>
          <cell r="O346" t="e">
            <v>#REF!</v>
          </cell>
          <cell r="R346" t="e">
            <v>#REF!</v>
          </cell>
          <cell r="S346" t="e">
            <v>#REF!</v>
          </cell>
          <cell r="T346" t="e">
            <v>#REF!</v>
          </cell>
          <cell r="U346" t="e">
            <v>#REF!</v>
          </cell>
          <cell r="V346" t="e">
            <v>#REF!</v>
          </cell>
          <cell r="W346" t="e">
            <v>#REF!</v>
          </cell>
          <cell r="X346" t="e">
            <v>#REF!</v>
          </cell>
          <cell r="Y346" t="e">
            <v>#REF!</v>
          </cell>
          <cell r="Z346" t="e">
            <v>#REF!</v>
          </cell>
          <cell r="AA346" t="e">
            <v>#REF!</v>
          </cell>
          <cell r="AB346" t="e">
            <v>#REF!</v>
          </cell>
          <cell r="AC346" t="e">
            <v>#REF!</v>
          </cell>
          <cell r="AE346" t="e">
            <v>#REF!</v>
          </cell>
          <cell r="AF346" t="e">
            <v>#REF!</v>
          </cell>
          <cell r="AG346" t="e">
            <v>#REF!</v>
          </cell>
          <cell r="AH346" t="e">
            <v>#REF!</v>
          </cell>
          <cell r="AI346" t="e">
            <v>#REF!</v>
          </cell>
          <cell r="AJ346" t="e">
            <v>#REF!</v>
          </cell>
          <cell r="AK346" t="e">
            <v>#REF!</v>
          </cell>
          <cell r="AL346" t="e">
            <v>#REF!</v>
          </cell>
          <cell r="AM346" t="e">
            <v>#REF!</v>
          </cell>
          <cell r="AN346" t="e">
            <v>#REF!</v>
          </cell>
          <cell r="AR346" t="e">
            <v>#REF!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CA346">
            <v>2000</v>
          </cell>
          <cell r="CB346">
            <v>2000</v>
          </cell>
          <cell r="CC346">
            <v>2000</v>
          </cell>
          <cell r="CD346">
            <v>2000</v>
          </cell>
          <cell r="CE346" t="str">
            <v>Other Services Exp</v>
          </cell>
          <cell r="CG346">
            <v>2000</v>
          </cell>
          <cell r="CH346" t="str">
            <v>Other Services Exp</v>
          </cell>
          <cell r="CJ346">
            <v>2000</v>
          </cell>
          <cell r="CL346" t="e">
            <v>#N/A</v>
          </cell>
          <cell r="CN346" t="e">
            <v>#N/A</v>
          </cell>
          <cell r="CO346" t="str">
            <v>PMGAA3711</v>
          </cell>
          <cell r="CR346">
            <v>307.2</v>
          </cell>
          <cell r="CS346" t="e">
            <v>#REF!</v>
          </cell>
        </row>
        <row r="347">
          <cell r="A347" t="str">
            <v>PMGAA3712 Total</v>
          </cell>
          <cell r="B347" t="str">
            <v>PMGAA3712</v>
          </cell>
          <cell r="C347" t="str">
            <v xml:space="preserve"> Total</v>
          </cell>
          <cell r="D347" t="str">
            <v>PMGAA3712 Total</v>
          </cell>
          <cell r="E347" t="str">
            <v>PMGAA</v>
          </cell>
          <cell r="F347">
            <v>3712</v>
          </cell>
          <cell r="G347" t="str">
            <v>PMGAA3712</v>
          </cell>
          <cell r="H347" t="str">
            <v>WASTE STRATEGY</v>
          </cell>
          <cell r="I347" t="str">
            <v>25 YEAR STRATEGY</v>
          </cell>
          <cell r="J347" t="str">
            <v>RESEARCH &amp; DEVELOPMENT</v>
          </cell>
          <cell r="K347" t="str">
            <v>CONFERENCE SUBSISTENCE         .</v>
          </cell>
          <cell r="N347" t="e">
            <v>#REF!</v>
          </cell>
          <cell r="O347" t="e">
            <v>#REF!</v>
          </cell>
          <cell r="R347" t="e">
            <v>#REF!</v>
          </cell>
          <cell r="S347" t="e">
            <v>#REF!</v>
          </cell>
          <cell r="T347" t="e">
            <v>#REF!</v>
          </cell>
          <cell r="U347" t="e">
            <v>#REF!</v>
          </cell>
          <cell r="V347" t="e">
            <v>#REF!</v>
          </cell>
          <cell r="W347" t="e">
            <v>#REF!</v>
          </cell>
          <cell r="X347" t="e">
            <v>#REF!</v>
          </cell>
          <cell r="Y347" t="e">
            <v>#REF!</v>
          </cell>
          <cell r="Z347" t="e">
            <v>#REF!</v>
          </cell>
          <cell r="AA347" t="e">
            <v>#REF!</v>
          </cell>
          <cell r="AB347" t="e">
            <v>#REF!</v>
          </cell>
          <cell r="AC347" t="e">
            <v>#REF!</v>
          </cell>
          <cell r="AE347" t="e">
            <v>#REF!</v>
          </cell>
          <cell r="AF347" t="e">
            <v>#REF!</v>
          </cell>
          <cell r="AG347" t="e">
            <v>#REF!</v>
          </cell>
          <cell r="AH347" t="e">
            <v>#REF!</v>
          </cell>
          <cell r="AI347" t="e">
            <v>#REF!</v>
          </cell>
          <cell r="AJ347" t="e">
            <v>#REF!</v>
          </cell>
          <cell r="AK347" t="e">
            <v>#REF!</v>
          </cell>
          <cell r="AL347" t="e">
            <v>#REF!</v>
          </cell>
          <cell r="AM347" t="e">
            <v>#REF!</v>
          </cell>
          <cell r="AN347" t="e">
            <v>#REF!</v>
          </cell>
          <cell r="AR347" t="e">
            <v>#REF!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CB347">
            <v>0</v>
          </cell>
          <cell r="CC347">
            <v>0</v>
          </cell>
          <cell r="CD347">
            <v>0</v>
          </cell>
          <cell r="CE347" t="str">
            <v>Other Services Exp</v>
          </cell>
          <cell r="CG347">
            <v>0</v>
          </cell>
          <cell r="CH347" t="str">
            <v>Other Services Exp</v>
          </cell>
          <cell r="CJ347">
            <v>0</v>
          </cell>
          <cell r="CL347" t="e">
            <v>#N/A</v>
          </cell>
          <cell r="CN347" t="e">
            <v>#N/A</v>
          </cell>
          <cell r="CO347" t="str">
            <v>PMGAA3712</v>
          </cell>
          <cell r="CR347">
            <v>296</v>
          </cell>
          <cell r="CS347" t="e">
            <v>#REF!</v>
          </cell>
        </row>
        <row r="348">
          <cell r="A348" t="str">
            <v>PMHAA3056 Total</v>
          </cell>
          <cell r="B348" t="str">
            <v>PMHAA3056</v>
          </cell>
          <cell r="C348" t="str">
            <v xml:space="preserve"> Total</v>
          </cell>
          <cell r="D348" t="str">
            <v>PMHAA3056 Total</v>
          </cell>
          <cell r="E348" t="str">
            <v>PMHAA</v>
          </cell>
          <cell r="F348">
            <v>3056</v>
          </cell>
          <cell r="G348" t="str">
            <v>PMHAA3056</v>
          </cell>
          <cell r="H348" t="str">
            <v>WASTE STRATEGY</v>
          </cell>
          <cell r="I348" t="str">
            <v>WASTE MINIMISATION PROGRAMME</v>
          </cell>
          <cell r="J348" t="str">
            <v>GENERAL</v>
          </cell>
          <cell r="K348" t="str">
            <v>PURCHASE OF GENERAL EQUIPMENT  .</v>
          </cell>
          <cell r="N348" t="e">
            <v>#REF!</v>
          </cell>
          <cell r="O348" t="e">
            <v>#REF!</v>
          </cell>
          <cell r="R348" t="e">
            <v>#REF!</v>
          </cell>
          <cell r="S348" t="e">
            <v>#REF!</v>
          </cell>
          <cell r="T348" t="e">
            <v>#REF!</v>
          </cell>
          <cell r="U348" t="e">
            <v>#REF!</v>
          </cell>
          <cell r="V348" t="e">
            <v>#REF!</v>
          </cell>
          <cell r="W348" t="e">
            <v>#REF!</v>
          </cell>
          <cell r="X348" t="e">
            <v>#REF!</v>
          </cell>
          <cell r="Y348" t="e">
            <v>#REF!</v>
          </cell>
          <cell r="Z348" t="e">
            <v>#REF!</v>
          </cell>
          <cell r="AA348" t="e">
            <v>#REF!</v>
          </cell>
          <cell r="AB348" t="e">
            <v>#REF!</v>
          </cell>
          <cell r="AC348" t="e">
            <v>#REF!</v>
          </cell>
          <cell r="AE348" t="e">
            <v>#REF!</v>
          </cell>
          <cell r="AF348" t="e">
            <v>#REF!</v>
          </cell>
          <cell r="AG348" t="e">
            <v>#REF!</v>
          </cell>
          <cell r="AH348" t="e">
            <v>#REF!</v>
          </cell>
          <cell r="AI348" t="e">
            <v>#REF!</v>
          </cell>
          <cell r="AJ348" t="e">
            <v>#REF!</v>
          </cell>
          <cell r="AK348" t="e">
            <v>#REF!</v>
          </cell>
          <cell r="AL348" t="e">
            <v>#REF!</v>
          </cell>
          <cell r="AM348" t="e">
            <v>#REF!</v>
          </cell>
          <cell r="AN348" t="e">
            <v>#REF!</v>
          </cell>
          <cell r="AR348" t="e">
            <v>#REF!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CB348">
            <v>0</v>
          </cell>
          <cell r="CC348">
            <v>0</v>
          </cell>
          <cell r="CD348">
            <v>0</v>
          </cell>
          <cell r="CE348" t="str">
            <v>Other Services Exp</v>
          </cell>
          <cell r="CG348">
            <v>0</v>
          </cell>
          <cell r="CH348" t="str">
            <v>Other Services Exp</v>
          </cell>
          <cell r="CJ348">
            <v>0</v>
          </cell>
          <cell r="CL348" t="e">
            <v>#N/A</v>
          </cell>
          <cell r="CN348" t="e">
            <v>#N/A</v>
          </cell>
          <cell r="CO348" t="str">
            <v>PMHAA3056</v>
          </cell>
          <cell r="CR348">
            <v>473.77</v>
          </cell>
          <cell r="CS348" t="e">
            <v>#REF!</v>
          </cell>
        </row>
        <row r="349">
          <cell r="A349" t="str">
            <v>PMHAA3070 Total</v>
          </cell>
          <cell r="B349" t="str">
            <v>PMHAA3070</v>
          </cell>
          <cell r="C349" t="str">
            <v xml:space="preserve"> Total</v>
          </cell>
          <cell r="D349" t="str">
            <v>PMHAA3070 Total</v>
          </cell>
          <cell r="E349" t="str">
            <v>PMHAA</v>
          </cell>
          <cell r="F349">
            <v>3070</v>
          </cell>
          <cell r="G349" t="str">
            <v>PMHAA3070</v>
          </cell>
          <cell r="H349" t="str">
            <v>WASTE STRATEGY</v>
          </cell>
          <cell r="I349" t="str">
            <v>WASTE MINIMISATION PROGRAMME</v>
          </cell>
          <cell r="J349" t="str">
            <v>GENERAL</v>
          </cell>
          <cell r="K349" t="str">
            <v>BOOKS                          .</v>
          </cell>
          <cell r="N349" t="e">
            <v>#REF!</v>
          </cell>
          <cell r="O349" t="e">
            <v>#REF!</v>
          </cell>
          <cell r="R349" t="e">
            <v>#REF!</v>
          </cell>
          <cell r="S349" t="e">
            <v>#REF!</v>
          </cell>
          <cell r="V349">
            <v>0</v>
          </cell>
          <cell r="X349">
            <v>0</v>
          </cell>
          <cell r="Z349">
            <v>0</v>
          </cell>
          <cell r="AA349" t="e">
            <v>#REF!</v>
          </cell>
          <cell r="AB349" t="e">
            <v>#REF!</v>
          </cell>
          <cell r="AC349" t="e">
            <v>#REF!</v>
          </cell>
          <cell r="AE349" t="e">
            <v>#REF!</v>
          </cell>
          <cell r="AF349" t="e">
            <v>#REF!</v>
          </cell>
          <cell r="AG349" t="e">
            <v>#REF!</v>
          </cell>
          <cell r="AH349" t="e">
            <v>#REF!</v>
          </cell>
          <cell r="AI349" t="e">
            <v>#REF!</v>
          </cell>
          <cell r="AJ349" t="e">
            <v>#REF!</v>
          </cell>
          <cell r="AK349" t="e">
            <v>#REF!</v>
          </cell>
          <cell r="AL349" t="e">
            <v>#REF!</v>
          </cell>
          <cell r="AM349" t="e">
            <v>#REF!</v>
          </cell>
          <cell r="AN349" t="e">
            <v>#REF!</v>
          </cell>
          <cell r="AR349" t="e">
            <v>#REF!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CB349">
            <v>0</v>
          </cell>
          <cell r="CC349">
            <v>0</v>
          </cell>
          <cell r="CD349">
            <v>0</v>
          </cell>
          <cell r="CE349" t="e">
            <v>#N/A</v>
          </cell>
          <cell r="CG349">
            <v>0</v>
          </cell>
          <cell r="CH349" t="str">
            <v>Other Services Exp</v>
          </cell>
          <cell r="CJ349">
            <v>0</v>
          </cell>
          <cell r="CL349" t="e">
            <v>#N/A</v>
          </cell>
          <cell r="CN349" t="e">
            <v>#N/A</v>
          </cell>
          <cell r="CO349" t="str">
            <v>PMHAA3071</v>
          </cell>
          <cell r="CR349">
            <v>66.650000000000006</v>
          </cell>
          <cell r="CS349" t="e">
            <v>#REF!</v>
          </cell>
        </row>
        <row r="350">
          <cell r="A350" t="str">
            <v>PMHAA3071 Total</v>
          </cell>
          <cell r="B350" t="str">
            <v>PMHAA3071</v>
          </cell>
          <cell r="C350" t="str">
            <v xml:space="preserve"> Total</v>
          </cell>
          <cell r="D350" t="str">
            <v>PMHAA3071 Total</v>
          </cell>
          <cell r="E350" t="str">
            <v>PMHAA</v>
          </cell>
          <cell r="F350">
            <v>3071</v>
          </cell>
          <cell r="G350" t="str">
            <v>PMHAA3071</v>
          </cell>
          <cell r="H350" t="str">
            <v>WASTE STRATEGY</v>
          </cell>
          <cell r="I350" t="str">
            <v>WASTE MINIMISATION PROGRAMME</v>
          </cell>
          <cell r="J350" t="str">
            <v>GENERAL</v>
          </cell>
          <cell r="K350" t="str">
            <v>JOURNALS                       .</v>
          </cell>
          <cell r="N350" t="e">
            <v>#REF!</v>
          </cell>
          <cell r="O350" t="e">
            <v>#REF!</v>
          </cell>
          <cell r="R350" t="e">
            <v>#REF!</v>
          </cell>
          <cell r="S350" t="e">
            <v>#REF!</v>
          </cell>
          <cell r="V350">
            <v>0</v>
          </cell>
          <cell r="X350">
            <v>0</v>
          </cell>
          <cell r="Y350" t="e">
            <v>#REF!</v>
          </cell>
          <cell r="Z350" t="e">
            <v>#REF!</v>
          </cell>
          <cell r="AA350" t="e">
            <v>#REF!</v>
          </cell>
          <cell r="AB350" t="e">
            <v>#REF!</v>
          </cell>
          <cell r="AC350" t="e">
            <v>#REF!</v>
          </cell>
          <cell r="AE350" t="e">
            <v>#REF!</v>
          </cell>
          <cell r="AF350" t="e">
            <v>#REF!</v>
          </cell>
          <cell r="AG350" t="e">
            <v>#REF!</v>
          </cell>
          <cell r="AH350" t="e">
            <v>#REF!</v>
          </cell>
          <cell r="AI350" t="e">
            <v>#REF!</v>
          </cell>
          <cell r="AJ350" t="e">
            <v>#REF!</v>
          </cell>
          <cell r="AK350" t="e">
            <v>#REF!</v>
          </cell>
          <cell r="AL350" t="e">
            <v>#REF!</v>
          </cell>
          <cell r="AM350" t="e">
            <v>#REF!</v>
          </cell>
          <cell r="AN350" t="e">
            <v>#REF!</v>
          </cell>
          <cell r="AR350" t="e">
            <v>#REF!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CB350">
            <v>0</v>
          </cell>
          <cell r="CC350">
            <v>0</v>
          </cell>
          <cell r="CD350">
            <v>0</v>
          </cell>
          <cell r="CE350" t="e">
            <v>#N/A</v>
          </cell>
          <cell r="CG350">
            <v>0</v>
          </cell>
          <cell r="CH350" t="str">
            <v>Other Services Exp</v>
          </cell>
          <cell r="CJ350">
            <v>0</v>
          </cell>
          <cell r="CL350" t="e">
            <v>#N/A</v>
          </cell>
          <cell r="CN350" t="e">
            <v>#N/A</v>
          </cell>
          <cell r="CO350" t="str">
            <v>PMHAA3311</v>
          </cell>
          <cell r="CR350">
            <v>50</v>
          </cell>
          <cell r="CS350" t="e">
            <v>#REF!</v>
          </cell>
        </row>
        <row r="351">
          <cell r="A351" t="str">
            <v>PMHAA3311 Total</v>
          </cell>
          <cell r="B351" t="str">
            <v>PMHAA3311</v>
          </cell>
          <cell r="C351" t="str">
            <v xml:space="preserve"> Total</v>
          </cell>
          <cell r="D351" t="str">
            <v>PMHAA3311 Total</v>
          </cell>
          <cell r="E351" t="str">
            <v>PMHAA</v>
          </cell>
          <cell r="F351">
            <v>3311</v>
          </cell>
          <cell r="G351" t="str">
            <v>PMHAA3311</v>
          </cell>
          <cell r="H351" t="str">
            <v>WASTE STRATEGY</v>
          </cell>
          <cell r="I351" t="str">
            <v>WASTE MINIMISATION PROGRAMME</v>
          </cell>
          <cell r="J351" t="str">
            <v>GENERAL</v>
          </cell>
          <cell r="K351" t="str">
            <v>EXTERNAL PRINTING              .</v>
          </cell>
          <cell r="N351" t="e">
            <v>#REF!</v>
          </cell>
          <cell r="O351" t="e">
            <v>#REF!</v>
          </cell>
          <cell r="R351" t="e">
            <v>#REF!</v>
          </cell>
          <cell r="S351" t="e">
            <v>#REF!</v>
          </cell>
          <cell r="T351" t="e">
            <v>#REF!</v>
          </cell>
          <cell r="U351" t="e">
            <v>#REF!</v>
          </cell>
          <cell r="V351" t="e">
            <v>#REF!</v>
          </cell>
          <cell r="W351" t="e">
            <v>#REF!</v>
          </cell>
          <cell r="X351" t="e">
            <v>#REF!</v>
          </cell>
          <cell r="Y351" t="e">
            <v>#REF!</v>
          </cell>
          <cell r="Z351" t="e">
            <v>#REF!</v>
          </cell>
          <cell r="AA351" t="e">
            <v>#REF!</v>
          </cell>
          <cell r="AB351" t="e">
            <v>#REF!</v>
          </cell>
          <cell r="AC351" t="e">
            <v>#REF!</v>
          </cell>
          <cell r="AE351" t="e">
            <v>#REF!</v>
          </cell>
          <cell r="AF351" t="e">
            <v>#REF!</v>
          </cell>
          <cell r="AG351" t="e">
            <v>#REF!</v>
          </cell>
          <cell r="AH351" t="e">
            <v>#REF!</v>
          </cell>
          <cell r="AI351" t="e">
            <v>#REF!</v>
          </cell>
          <cell r="AJ351" t="e">
            <v>#REF!</v>
          </cell>
          <cell r="AK351" t="e">
            <v>#REF!</v>
          </cell>
          <cell r="AL351" t="e">
            <v>#REF!</v>
          </cell>
          <cell r="AM351" t="e">
            <v>#REF!</v>
          </cell>
          <cell r="AN351" t="e">
            <v>#REF!</v>
          </cell>
          <cell r="AR351" t="e">
            <v>#REF!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CB351">
            <v>0</v>
          </cell>
          <cell r="CC351">
            <v>0</v>
          </cell>
          <cell r="CD351">
            <v>0</v>
          </cell>
          <cell r="CE351" t="e">
            <v>#N/A</v>
          </cell>
          <cell r="CG351">
            <v>0</v>
          </cell>
          <cell r="CH351" t="str">
            <v>Other Services Exp</v>
          </cell>
          <cell r="CJ351">
            <v>0</v>
          </cell>
          <cell r="CL351" t="e">
            <v>#N/A</v>
          </cell>
          <cell r="CN351" t="e">
            <v>#N/A</v>
          </cell>
          <cell r="CO351" t="str">
            <v>PMHAA3311</v>
          </cell>
          <cell r="CR351">
            <v>3154.65</v>
          </cell>
          <cell r="CS351" t="e">
            <v>#REF!</v>
          </cell>
        </row>
        <row r="352">
          <cell r="A352" t="str">
            <v>PMHAA3420 Total</v>
          </cell>
          <cell r="B352" t="str">
            <v>PMHAA3420</v>
          </cell>
          <cell r="C352" t="str">
            <v xml:space="preserve"> Total</v>
          </cell>
          <cell r="D352" t="str">
            <v>PMHAA3420 Total</v>
          </cell>
          <cell r="E352" t="str">
            <v>PMHAA</v>
          </cell>
          <cell r="F352">
            <v>3420</v>
          </cell>
          <cell r="G352" t="str">
            <v>PMHAA3420</v>
          </cell>
          <cell r="H352" t="str">
            <v>WASTE STRATEGY</v>
          </cell>
          <cell r="I352" t="str">
            <v>WASTE MINIMISATION PROGRAMME</v>
          </cell>
          <cell r="J352" t="str">
            <v>GENERAL</v>
          </cell>
          <cell r="K352" t="str">
            <v>CONSULTANTS FEE                .</v>
          </cell>
          <cell r="N352" t="e">
            <v>#REF!</v>
          </cell>
          <cell r="O352" t="e">
            <v>#REF!</v>
          </cell>
          <cell r="R352" t="e">
            <v>#REF!</v>
          </cell>
          <cell r="S352" t="e">
            <v>#REF!</v>
          </cell>
          <cell r="T352" t="e">
            <v>#REF!</v>
          </cell>
          <cell r="U352" t="e">
            <v>#REF!</v>
          </cell>
          <cell r="V352" t="e">
            <v>#REF!</v>
          </cell>
          <cell r="W352" t="e">
            <v>#REF!</v>
          </cell>
          <cell r="X352" t="e">
            <v>#REF!</v>
          </cell>
          <cell r="Y352" t="e">
            <v>#REF!</v>
          </cell>
          <cell r="Z352" t="e">
            <v>#REF!</v>
          </cell>
          <cell r="AA352" t="e">
            <v>#REF!</v>
          </cell>
          <cell r="AB352" t="e">
            <v>#REF!</v>
          </cell>
          <cell r="AC352" t="e">
            <v>#REF!</v>
          </cell>
          <cell r="AE352" t="e">
            <v>#REF!</v>
          </cell>
          <cell r="AF352" t="e">
            <v>#REF!</v>
          </cell>
          <cell r="AG352" t="e">
            <v>#REF!</v>
          </cell>
          <cell r="AH352" t="e">
            <v>#REF!</v>
          </cell>
          <cell r="AI352" t="e">
            <v>#REF!</v>
          </cell>
          <cell r="AJ352" t="e">
            <v>#REF!</v>
          </cell>
          <cell r="AK352" t="e">
            <v>#REF!</v>
          </cell>
          <cell r="AL352" t="e">
            <v>#REF!</v>
          </cell>
          <cell r="AM352" t="e">
            <v>#REF!</v>
          </cell>
          <cell r="AN352" t="e">
            <v>#REF!</v>
          </cell>
          <cell r="AR352" t="e">
            <v>#REF!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CB352">
            <v>0</v>
          </cell>
          <cell r="CC352">
            <v>0</v>
          </cell>
          <cell r="CD352">
            <v>0</v>
          </cell>
          <cell r="CE352" t="str">
            <v>Other Services Exp</v>
          </cell>
          <cell r="CG352">
            <v>0</v>
          </cell>
          <cell r="CH352" t="str">
            <v>Other Services Exp</v>
          </cell>
          <cell r="CJ352">
            <v>0</v>
          </cell>
          <cell r="CL352" t="e">
            <v>#N/A</v>
          </cell>
          <cell r="CN352" t="e">
            <v>#N/A</v>
          </cell>
          <cell r="CO352" t="str">
            <v>PMHAA3710</v>
          </cell>
          <cell r="CR352">
            <v>2482.17</v>
          </cell>
          <cell r="CS352" t="e">
            <v>#REF!</v>
          </cell>
        </row>
        <row r="353">
          <cell r="A353" t="str">
            <v>PMHAA3710 Total</v>
          </cell>
          <cell r="B353" t="str">
            <v>PMHAA3710</v>
          </cell>
          <cell r="C353" t="str">
            <v xml:space="preserve"> Total</v>
          </cell>
          <cell r="D353" t="str">
            <v>PMHAA3710 Total</v>
          </cell>
          <cell r="E353" t="str">
            <v>PMHAA</v>
          </cell>
          <cell r="F353">
            <v>3710</v>
          </cell>
          <cell r="G353" t="str">
            <v>PMHAA3710</v>
          </cell>
          <cell r="H353" t="str">
            <v>WASTE STRATEGY</v>
          </cell>
          <cell r="I353" t="str">
            <v>WASTE MINIMISATION PROGRAMME</v>
          </cell>
          <cell r="J353" t="str">
            <v>GENERAL</v>
          </cell>
          <cell r="K353" t="str">
            <v>CONFERENCE FEES                .</v>
          </cell>
          <cell r="N353" t="e">
            <v>#REF!</v>
          </cell>
          <cell r="O353" t="e">
            <v>#REF!</v>
          </cell>
          <cell r="R353" t="e">
            <v>#REF!</v>
          </cell>
          <cell r="S353" t="e">
            <v>#REF!</v>
          </cell>
          <cell r="V353">
            <v>0</v>
          </cell>
          <cell r="X353">
            <v>0</v>
          </cell>
          <cell r="Z353">
            <v>0</v>
          </cell>
          <cell r="AE353">
            <v>0</v>
          </cell>
          <cell r="AG353">
            <v>0</v>
          </cell>
          <cell r="AN353">
            <v>0</v>
          </cell>
          <cell r="AR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CB353">
            <v>0</v>
          </cell>
          <cell r="CC353">
            <v>0</v>
          </cell>
          <cell r="CD353">
            <v>0</v>
          </cell>
          <cell r="CE353" t="str">
            <v>Other Services Exp</v>
          </cell>
          <cell r="CG353">
            <v>0</v>
          </cell>
          <cell r="CH353" t="str">
            <v>Other Services Exp</v>
          </cell>
          <cell r="CJ353">
            <v>0</v>
          </cell>
          <cell r="CL353" t="e">
            <v>#N/A</v>
          </cell>
          <cell r="CN353" t="e">
            <v>#N/A</v>
          </cell>
          <cell r="CO353" t="str">
            <v>PMHAA3710</v>
          </cell>
          <cell r="CR353">
            <v>0</v>
          </cell>
          <cell r="CS353">
            <v>0</v>
          </cell>
        </row>
        <row r="354">
          <cell r="A354" t="str">
            <v>PMHAA3711 Total</v>
          </cell>
          <cell r="B354" t="str">
            <v>PMHAA3711</v>
          </cell>
          <cell r="C354" t="str">
            <v xml:space="preserve"> Total</v>
          </cell>
          <cell r="D354" t="str">
            <v>PMHAA3711 Total</v>
          </cell>
          <cell r="E354" t="str">
            <v>PMHAA</v>
          </cell>
          <cell r="F354">
            <v>3711</v>
          </cell>
          <cell r="G354" t="str">
            <v>PMHAA3711</v>
          </cell>
          <cell r="H354" t="str">
            <v>WASTE STRATEGY</v>
          </cell>
          <cell r="I354" t="str">
            <v>WASTE MINIMISATION PROGRAMME</v>
          </cell>
          <cell r="J354" t="str">
            <v>GENERAL</v>
          </cell>
          <cell r="K354" t="str">
            <v>CONFERENCE TRAVEL              .</v>
          </cell>
          <cell r="N354" t="e">
            <v>#REF!</v>
          </cell>
          <cell r="O354" t="e">
            <v>#REF!</v>
          </cell>
          <cell r="R354" t="e">
            <v>#REF!</v>
          </cell>
          <cell r="S354" t="e">
            <v>#REF!</v>
          </cell>
          <cell r="T354" t="e">
            <v>#REF!</v>
          </cell>
          <cell r="U354" t="e">
            <v>#REF!</v>
          </cell>
          <cell r="V354" t="e">
            <v>#REF!</v>
          </cell>
          <cell r="W354" t="e">
            <v>#REF!</v>
          </cell>
          <cell r="X354" t="e">
            <v>#REF!</v>
          </cell>
          <cell r="Y354" t="e">
            <v>#REF!</v>
          </cell>
          <cell r="Z354" t="e">
            <v>#REF!</v>
          </cell>
          <cell r="AA354" t="e">
            <v>#REF!</v>
          </cell>
          <cell r="AB354" t="e">
            <v>#REF!</v>
          </cell>
          <cell r="AC354" t="e">
            <v>#REF!</v>
          </cell>
          <cell r="AE354" t="e">
            <v>#REF!</v>
          </cell>
          <cell r="AF354" t="e">
            <v>#REF!</v>
          </cell>
          <cell r="AG354" t="e">
            <v>#REF!</v>
          </cell>
          <cell r="AH354" t="e">
            <v>#REF!</v>
          </cell>
          <cell r="AI354" t="e">
            <v>#REF!</v>
          </cell>
          <cell r="AJ354" t="e">
            <v>#REF!</v>
          </cell>
          <cell r="AK354" t="e">
            <v>#REF!</v>
          </cell>
          <cell r="AL354" t="e">
            <v>#REF!</v>
          </cell>
          <cell r="AM354" t="e">
            <v>#REF!</v>
          </cell>
          <cell r="AN354" t="e">
            <v>#REF!</v>
          </cell>
          <cell r="AR354" t="e">
            <v>#REF!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CB354">
            <v>0</v>
          </cell>
          <cell r="CC354">
            <v>0</v>
          </cell>
          <cell r="CD354">
            <v>0</v>
          </cell>
          <cell r="CE354" t="str">
            <v>Other Services Exp</v>
          </cell>
          <cell r="CG354">
            <v>0</v>
          </cell>
          <cell r="CH354" t="str">
            <v>Other Services Exp</v>
          </cell>
          <cell r="CJ354">
            <v>0</v>
          </cell>
          <cell r="CL354" t="e">
            <v>#N/A</v>
          </cell>
          <cell r="CN354" t="e">
            <v>#N/A</v>
          </cell>
          <cell r="CO354" t="str">
            <v>PMHAA3711</v>
          </cell>
          <cell r="CR354">
            <v>0</v>
          </cell>
          <cell r="CS354" t="e">
            <v>#REF!</v>
          </cell>
        </row>
        <row r="355">
          <cell r="A355" t="str">
            <v>PMHAA3712 Total</v>
          </cell>
          <cell r="B355" t="str">
            <v>PMHAA3712</v>
          </cell>
          <cell r="C355" t="str">
            <v xml:space="preserve"> Total</v>
          </cell>
          <cell r="D355" t="str">
            <v>PMHAA3712 Total</v>
          </cell>
          <cell r="E355" t="str">
            <v>PMHAA</v>
          </cell>
          <cell r="F355">
            <v>3712</v>
          </cell>
          <cell r="G355" t="str">
            <v>PMHAA3712</v>
          </cell>
          <cell r="H355" t="str">
            <v>WASTE STRATEGY</v>
          </cell>
          <cell r="I355" t="str">
            <v>WASTE MINIMISATION PROGRAMME</v>
          </cell>
          <cell r="J355" t="str">
            <v>GENERAL</v>
          </cell>
          <cell r="K355" t="str">
            <v>CONFERENCE SUBSISTENCE         .</v>
          </cell>
          <cell r="N355" t="e">
            <v>#REF!</v>
          </cell>
          <cell r="O355" t="e">
            <v>#REF!</v>
          </cell>
          <cell r="R355" t="e">
            <v>#REF!</v>
          </cell>
          <cell r="S355" t="e">
            <v>#REF!</v>
          </cell>
          <cell r="V355">
            <v>0</v>
          </cell>
          <cell r="X355">
            <v>0</v>
          </cell>
          <cell r="Z355">
            <v>0</v>
          </cell>
          <cell r="AE355">
            <v>0</v>
          </cell>
          <cell r="AG355">
            <v>0</v>
          </cell>
          <cell r="AN355">
            <v>0</v>
          </cell>
          <cell r="AR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CB355">
            <v>0</v>
          </cell>
          <cell r="CC355">
            <v>0</v>
          </cell>
          <cell r="CD355">
            <v>0</v>
          </cell>
          <cell r="CE355" t="str">
            <v>Other Services Exp</v>
          </cell>
          <cell r="CG355">
            <v>0</v>
          </cell>
          <cell r="CH355" t="str">
            <v>Other Services Exp</v>
          </cell>
          <cell r="CJ355">
            <v>0</v>
          </cell>
          <cell r="CL355" t="e">
            <v>#N/A</v>
          </cell>
          <cell r="CN355" t="e">
            <v>#N/A</v>
          </cell>
          <cell r="CO355" t="str">
            <v>PMHAA3712</v>
          </cell>
          <cell r="CR355">
            <v>0</v>
          </cell>
          <cell r="CS355">
            <v>0</v>
          </cell>
        </row>
        <row r="356">
          <cell r="A356" t="str">
            <v>PMHAA3922 Total</v>
          </cell>
          <cell r="B356" t="str">
            <v>PMHAA3922</v>
          </cell>
          <cell r="C356" t="str">
            <v xml:space="preserve"> Total</v>
          </cell>
          <cell r="D356" t="str">
            <v>PMHAA3922 Total</v>
          </cell>
          <cell r="E356" t="str">
            <v>PMHAA</v>
          </cell>
          <cell r="F356">
            <v>3922</v>
          </cell>
          <cell r="G356" t="str">
            <v>PMHAA3922</v>
          </cell>
          <cell r="H356" t="str">
            <v>WASTE STRATEGY</v>
          </cell>
          <cell r="I356" t="str">
            <v>WASTE MINIMISATION PROGRAMME</v>
          </cell>
          <cell r="J356" t="str">
            <v>GENERAL</v>
          </cell>
          <cell r="K356" t="str">
            <v>GENERAL PROMOTIONS             .</v>
          </cell>
          <cell r="N356" t="e">
            <v>#REF!</v>
          </cell>
          <cell r="O356" t="e">
            <v>#REF!</v>
          </cell>
          <cell r="R356" t="e">
            <v>#REF!</v>
          </cell>
          <cell r="S356" t="e">
            <v>#REF!</v>
          </cell>
          <cell r="V356">
            <v>0</v>
          </cell>
          <cell r="X356">
            <v>0</v>
          </cell>
          <cell r="Y356" t="e">
            <v>#REF!</v>
          </cell>
          <cell r="Z356" t="e">
            <v>#REF!</v>
          </cell>
          <cell r="AA356" t="e">
            <v>#REF!</v>
          </cell>
          <cell r="AB356" t="e">
            <v>#REF!</v>
          </cell>
          <cell r="AC356" t="e">
            <v>#REF!</v>
          </cell>
          <cell r="AE356" t="e">
            <v>#REF!</v>
          </cell>
          <cell r="AF356" t="e">
            <v>#REF!</v>
          </cell>
          <cell r="AG356" t="e">
            <v>#REF!</v>
          </cell>
          <cell r="AH356" t="e">
            <v>#REF!</v>
          </cell>
          <cell r="AI356" t="e">
            <v>#REF!</v>
          </cell>
          <cell r="AJ356" t="e">
            <v>#REF!</v>
          </cell>
          <cell r="AK356" t="e">
            <v>#REF!</v>
          </cell>
          <cell r="AL356" t="e">
            <v>#REF!</v>
          </cell>
          <cell r="AM356" t="e">
            <v>#REF!</v>
          </cell>
          <cell r="AN356" t="e">
            <v>#REF!</v>
          </cell>
          <cell r="AR356" t="e">
            <v>#REF!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CA356">
            <v>200000</v>
          </cell>
          <cell r="CB356">
            <v>200000</v>
          </cell>
          <cell r="CC356">
            <v>200000</v>
          </cell>
          <cell r="CD356">
            <v>200000</v>
          </cell>
          <cell r="CE356" t="str">
            <v>Other Services Exp</v>
          </cell>
          <cell r="CG356">
            <v>200000</v>
          </cell>
          <cell r="CH356" t="str">
            <v>Other Services Exp</v>
          </cell>
          <cell r="CJ356">
            <v>200000</v>
          </cell>
          <cell r="CL356" t="e">
            <v>#N/A</v>
          </cell>
          <cell r="CN356" t="e">
            <v>#N/A</v>
          </cell>
          <cell r="CO356" t="str">
            <v>PMHAA3922</v>
          </cell>
          <cell r="CR356">
            <v>2773</v>
          </cell>
          <cell r="CS356" t="e">
            <v>#REF!</v>
          </cell>
        </row>
        <row r="357">
          <cell r="A357" t="str">
            <v>PMHAA9350 Total</v>
          </cell>
          <cell r="B357" t="str">
            <v>PMHAA9350</v>
          </cell>
          <cell r="C357" t="str">
            <v xml:space="preserve"> Total</v>
          </cell>
          <cell r="D357" t="str">
            <v>PMHAA9350 Total</v>
          </cell>
          <cell r="E357" t="str">
            <v>PMHAA</v>
          </cell>
          <cell r="F357">
            <v>9350</v>
          </cell>
          <cell r="G357" t="str">
            <v>PMHAA9350</v>
          </cell>
          <cell r="H357" t="str">
            <v>WASTE STRATEGY</v>
          </cell>
          <cell r="I357" t="str">
            <v>WASTE MINIMISATION PROGRAMME</v>
          </cell>
          <cell r="J357" t="str">
            <v>GENERAL</v>
          </cell>
          <cell r="K357" t="str">
            <v>RECEIPTS FROM OTHER FUNDS      .</v>
          </cell>
          <cell r="N357" t="e">
            <v>#REF!</v>
          </cell>
          <cell r="O357" t="e">
            <v>#REF!</v>
          </cell>
          <cell r="R357" t="e">
            <v>#REF!</v>
          </cell>
          <cell r="S357" t="e">
            <v>#REF!</v>
          </cell>
          <cell r="V357">
            <v>0</v>
          </cell>
          <cell r="X357">
            <v>0</v>
          </cell>
          <cell r="Z357">
            <v>0</v>
          </cell>
          <cell r="AE357">
            <v>0</v>
          </cell>
          <cell r="AG357">
            <v>0</v>
          </cell>
          <cell r="AN357">
            <v>0</v>
          </cell>
          <cell r="AR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CB357">
            <v>0</v>
          </cell>
          <cell r="CC357">
            <v>0</v>
          </cell>
          <cell r="CD357">
            <v>0</v>
          </cell>
          <cell r="CE357" t="str">
            <v>Other Services Inc</v>
          </cell>
          <cell r="CG357">
            <v>0</v>
          </cell>
          <cell r="CH357" t="str">
            <v>Other Services Inc</v>
          </cell>
          <cell r="CJ357">
            <v>0</v>
          </cell>
          <cell r="CL357" t="e">
            <v>#N/A</v>
          </cell>
          <cell r="CN357" t="e">
            <v>#N/A</v>
          </cell>
          <cell r="CO357" t="str">
            <v>PMHAA9350</v>
          </cell>
          <cell r="CR357">
            <v>0</v>
          </cell>
          <cell r="CS357">
            <v>0</v>
          </cell>
        </row>
        <row r="358">
          <cell r="A358" t="str">
            <v>PMJAA910 Total</v>
          </cell>
          <cell r="B358" t="str">
            <v>PMJAA910</v>
          </cell>
          <cell r="C358" t="str">
            <v xml:space="preserve"> Total</v>
          </cell>
          <cell r="D358" t="str">
            <v>PMJAA910 Total</v>
          </cell>
          <cell r="E358" t="str">
            <v>PMJAA</v>
          </cell>
          <cell r="F358">
            <v>910</v>
          </cell>
          <cell r="G358" t="str">
            <v>PMJAA910</v>
          </cell>
          <cell r="H358" t="str">
            <v>WASTE STRATEGY</v>
          </cell>
          <cell r="I358" t="str">
            <v>STRATEGY UPDATE</v>
          </cell>
          <cell r="J358" t="str">
            <v>GENERAL</v>
          </cell>
          <cell r="K358" t="str">
            <v>TRAINING POST-QUALN FEES       .</v>
          </cell>
          <cell r="N358" t="e">
            <v>#REF!</v>
          </cell>
          <cell r="O358" t="e">
            <v>#REF!</v>
          </cell>
          <cell r="R358" t="e">
            <v>#REF!</v>
          </cell>
          <cell r="S358" t="e">
            <v>#REF!</v>
          </cell>
          <cell r="T358" t="e">
            <v>#REF!</v>
          </cell>
          <cell r="U358" t="e">
            <v>#REF!</v>
          </cell>
          <cell r="V358" t="e">
            <v>#REF!</v>
          </cell>
          <cell r="W358" t="e">
            <v>#REF!</v>
          </cell>
          <cell r="X358" t="e">
            <v>#REF!</v>
          </cell>
          <cell r="Y358" t="e">
            <v>#REF!</v>
          </cell>
          <cell r="Z358" t="e">
            <v>#REF!</v>
          </cell>
          <cell r="AA358" t="e">
            <v>#REF!</v>
          </cell>
          <cell r="AB358" t="e">
            <v>#REF!</v>
          </cell>
          <cell r="AC358" t="e">
            <v>#REF!</v>
          </cell>
          <cell r="AE358" t="e">
            <v>#REF!</v>
          </cell>
          <cell r="AF358" t="e">
            <v>#REF!</v>
          </cell>
          <cell r="AG358" t="e">
            <v>#REF!</v>
          </cell>
          <cell r="AH358" t="e">
            <v>#REF!</v>
          </cell>
          <cell r="AI358" t="e">
            <v>#REF!</v>
          </cell>
          <cell r="AJ358" t="e">
            <v>#REF!</v>
          </cell>
          <cell r="AK358" t="e">
            <v>#REF!</v>
          </cell>
          <cell r="AL358" t="e">
            <v>#REF!</v>
          </cell>
          <cell r="AM358" t="e">
            <v>#REF!</v>
          </cell>
          <cell r="AN358" t="e">
            <v>#REF!</v>
          </cell>
          <cell r="AR358" t="e">
            <v>#REF!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CB358">
            <v>0</v>
          </cell>
          <cell r="CC358">
            <v>0</v>
          </cell>
          <cell r="CD358">
            <v>0</v>
          </cell>
          <cell r="CE358" t="str">
            <v>Other Services Inc</v>
          </cell>
          <cell r="CG358">
            <v>0</v>
          </cell>
          <cell r="CH358" t="str">
            <v>Other Services Inc</v>
          </cell>
          <cell r="CJ358">
            <v>0</v>
          </cell>
          <cell r="CL358" t="e">
            <v>#N/A</v>
          </cell>
          <cell r="CN358" t="e">
            <v>#N/A</v>
          </cell>
          <cell r="CO358" t="str">
            <v>PMJAA3106</v>
          </cell>
          <cell r="CR358">
            <v>221.1</v>
          </cell>
          <cell r="CS358" t="e">
            <v>#REF!</v>
          </cell>
        </row>
        <row r="359">
          <cell r="A359" t="str">
            <v>PMJAA3106 Total</v>
          </cell>
          <cell r="B359" t="str">
            <v>PMJAA3106</v>
          </cell>
          <cell r="C359" t="str">
            <v xml:space="preserve"> Total</v>
          </cell>
          <cell r="D359" t="str">
            <v>PMJAA3106 Total</v>
          </cell>
          <cell r="E359" t="str">
            <v>PMJAA</v>
          </cell>
          <cell r="F359">
            <v>3106</v>
          </cell>
          <cell r="G359" t="str">
            <v>PMJAA3106</v>
          </cell>
          <cell r="H359" t="str">
            <v>WASTE STRATEGY</v>
          </cell>
          <cell r="I359" t="str">
            <v>STRATEGY UPDATE</v>
          </cell>
          <cell r="J359" t="str">
            <v>GENERAL</v>
          </cell>
          <cell r="K359" t="str">
            <v>OTHER CATERING PROVISIONS      .</v>
          </cell>
          <cell r="N359" t="e">
            <v>#REF!</v>
          </cell>
          <cell r="O359" t="e">
            <v>#REF!</v>
          </cell>
          <cell r="R359" t="e">
            <v>#REF!</v>
          </cell>
          <cell r="S359" t="e">
            <v>#REF!</v>
          </cell>
          <cell r="V359">
            <v>0</v>
          </cell>
          <cell r="X359">
            <v>0</v>
          </cell>
          <cell r="Z359">
            <v>0</v>
          </cell>
          <cell r="AE359">
            <v>0</v>
          </cell>
          <cell r="AG359">
            <v>0</v>
          </cell>
          <cell r="AN359">
            <v>0</v>
          </cell>
          <cell r="AR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CB359">
            <v>0</v>
          </cell>
          <cell r="CC359">
            <v>0</v>
          </cell>
          <cell r="CD359">
            <v>0</v>
          </cell>
          <cell r="CE359" t="str">
            <v>Other Services Exp</v>
          </cell>
          <cell r="CG359">
            <v>0</v>
          </cell>
          <cell r="CH359" t="str">
            <v>Other Services Exp</v>
          </cell>
          <cell r="CJ359">
            <v>0</v>
          </cell>
          <cell r="CL359" t="e">
            <v>#N/A</v>
          </cell>
          <cell r="CN359" t="e">
            <v>#N/A</v>
          </cell>
          <cell r="CO359" t="str">
            <v>PMJAA3106</v>
          </cell>
          <cell r="CR359">
            <v>0</v>
          </cell>
          <cell r="CS359">
            <v>0</v>
          </cell>
        </row>
        <row r="360">
          <cell r="A360" t="str">
            <v>PMJAA3420 Total</v>
          </cell>
          <cell r="B360" t="str">
            <v>PMJAA3420</v>
          </cell>
          <cell r="C360" t="str">
            <v xml:space="preserve"> Total</v>
          </cell>
          <cell r="D360" t="str">
            <v>PMJAA3420 Total</v>
          </cell>
          <cell r="E360" t="str">
            <v>PMJAA</v>
          </cell>
          <cell r="F360">
            <v>3420</v>
          </cell>
          <cell r="G360" t="str">
            <v>PMJAA3420</v>
          </cell>
          <cell r="H360" t="str">
            <v>WASTE STRATEGY</v>
          </cell>
          <cell r="I360" t="str">
            <v>STRATEGY UPDATE</v>
          </cell>
          <cell r="J360" t="str">
            <v>GENERAL</v>
          </cell>
          <cell r="K360" t="str">
            <v>CONSULTANTS FEE                .</v>
          </cell>
          <cell r="N360" t="e">
            <v>#REF!</v>
          </cell>
          <cell r="O360" t="e">
            <v>#REF!</v>
          </cell>
          <cell r="R360" t="e">
            <v>#REF!</v>
          </cell>
          <cell r="S360" t="e">
            <v>#REF!</v>
          </cell>
          <cell r="T360" t="e">
            <v>#REF!</v>
          </cell>
          <cell r="U360" t="e">
            <v>#REF!</v>
          </cell>
          <cell r="V360" t="e">
            <v>#REF!</v>
          </cell>
          <cell r="W360" t="e">
            <v>#REF!</v>
          </cell>
          <cell r="X360" t="e">
            <v>#REF!</v>
          </cell>
          <cell r="Y360" t="e">
            <v>#REF!</v>
          </cell>
          <cell r="Z360" t="e">
            <v>#REF!</v>
          </cell>
          <cell r="AA360" t="e">
            <v>#REF!</v>
          </cell>
          <cell r="AB360" t="e">
            <v>#REF!</v>
          </cell>
          <cell r="AC360" t="e">
            <v>#REF!</v>
          </cell>
          <cell r="AE360" t="e">
            <v>#REF!</v>
          </cell>
          <cell r="AF360" t="e">
            <v>#REF!</v>
          </cell>
          <cell r="AG360" t="e">
            <v>#REF!</v>
          </cell>
          <cell r="AH360" t="e">
            <v>#REF!</v>
          </cell>
          <cell r="AI360" t="e">
            <v>#REF!</v>
          </cell>
          <cell r="AJ360" t="e">
            <v>#REF!</v>
          </cell>
          <cell r="AK360" t="e">
            <v>#REF!</v>
          </cell>
          <cell r="AL360" t="e">
            <v>#REF!</v>
          </cell>
          <cell r="AM360" t="e">
            <v>#REF!</v>
          </cell>
          <cell r="AN360" t="e">
            <v>#REF!</v>
          </cell>
          <cell r="AR360" t="e">
            <v>#REF!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CB360">
            <v>50000</v>
          </cell>
          <cell r="CC360">
            <v>0</v>
          </cell>
          <cell r="CD360">
            <v>0</v>
          </cell>
          <cell r="CE360" t="str">
            <v>Other Services Exp</v>
          </cell>
          <cell r="CG360">
            <v>0</v>
          </cell>
          <cell r="CH360" t="str">
            <v>Other Services Exp</v>
          </cell>
          <cell r="CJ360">
            <v>0</v>
          </cell>
          <cell r="CL360" t="e">
            <v>#N/A</v>
          </cell>
          <cell r="CN360" t="e">
            <v>#N/A</v>
          </cell>
          <cell r="CO360" t="str">
            <v>PMJAA3450</v>
          </cell>
          <cell r="CR360">
            <v>120784.01</v>
          </cell>
          <cell r="CS360" t="e">
            <v>#REF!</v>
          </cell>
        </row>
        <row r="361">
          <cell r="A361" t="str">
            <v>PMJAA3450 Total</v>
          </cell>
          <cell r="B361" t="str">
            <v>PMJAA3450</v>
          </cell>
          <cell r="C361" t="str">
            <v xml:space="preserve"> Total</v>
          </cell>
          <cell r="D361" t="str">
            <v>PMJAA3450 Total</v>
          </cell>
          <cell r="E361" t="str">
            <v>PMJAA</v>
          </cell>
          <cell r="F361">
            <v>3450</v>
          </cell>
          <cell r="G361" t="str">
            <v>PMJAA3450</v>
          </cell>
          <cell r="H361" t="str">
            <v>WASTE STRATEGY</v>
          </cell>
          <cell r="I361" t="str">
            <v>STRATEGY UPDATE</v>
          </cell>
          <cell r="J361" t="str">
            <v>GENERAL</v>
          </cell>
          <cell r="K361" t="str">
            <v>ENTERTAINMENTS                 .</v>
          </cell>
          <cell r="N361" t="e">
            <v>#REF!</v>
          </cell>
          <cell r="O361" t="e">
            <v>#REF!</v>
          </cell>
          <cell r="R361" t="e">
            <v>#REF!</v>
          </cell>
          <cell r="S361" t="e">
            <v>#REF!</v>
          </cell>
          <cell r="U361" t="e">
            <v>#REF!</v>
          </cell>
          <cell r="V361" t="e">
            <v>#REF!</v>
          </cell>
          <cell r="W361" t="e">
            <v>#REF!</v>
          </cell>
          <cell r="X361" t="e">
            <v>#REF!</v>
          </cell>
          <cell r="Y361" t="e">
            <v>#REF!</v>
          </cell>
          <cell r="Z361" t="e">
            <v>#REF!</v>
          </cell>
          <cell r="AA361" t="e">
            <v>#REF!</v>
          </cell>
          <cell r="AB361" t="e">
            <v>#REF!</v>
          </cell>
          <cell r="AC361" t="e">
            <v>#REF!</v>
          </cell>
          <cell r="AE361" t="e">
            <v>#REF!</v>
          </cell>
          <cell r="AF361" t="e">
            <v>#REF!</v>
          </cell>
          <cell r="AG361" t="e">
            <v>#REF!</v>
          </cell>
          <cell r="AH361" t="e">
            <v>#REF!</v>
          </cell>
          <cell r="AI361" t="e">
            <v>#REF!</v>
          </cell>
          <cell r="AJ361" t="e">
            <v>#REF!</v>
          </cell>
          <cell r="AK361" t="e">
            <v>#REF!</v>
          </cell>
          <cell r="AL361" t="e">
            <v>#REF!</v>
          </cell>
          <cell r="AM361" t="e">
            <v>#REF!</v>
          </cell>
          <cell r="AN361" t="e">
            <v>#REF!</v>
          </cell>
          <cell r="AR361" t="e">
            <v>#REF!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CB361">
            <v>0</v>
          </cell>
          <cell r="CC361">
            <v>0</v>
          </cell>
          <cell r="CD361">
            <v>0</v>
          </cell>
          <cell r="CE361" t="e">
            <v>#N/A</v>
          </cell>
          <cell r="CG361">
            <v>0</v>
          </cell>
          <cell r="CH361" t="str">
            <v>Other Services Exp</v>
          </cell>
          <cell r="CJ361">
            <v>0</v>
          </cell>
          <cell r="CL361" t="e">
            <v>#N/A</v>
          </cell>
          <cell r="CN361" t="e">
            <v>#N/A</v>
          </cell>
          <cell r="CO361" t="str">
            <v>PMJAA3450</v>
          </cell>
          <cell r="CR361">
            <v>79.23</v>
          </cell>
          <cell r="CS361" t="e">
            <v>#REF!</v>
          </cell>
        </row>
        <row r="362">
          <cell r="A362" t="str">
            <v>PMJAA3710 Total</v>
          </cell>
          <cell r="B362" t="str">
            <v>PMJAA3710</v>
          </cell>
          <cell r="C362" t="str">
            <v xml:space="preserve"> Total</v>
          </cell>
          <cell r="D362" t="str">
            <v>PMJAA3710 Total</v>
          </cell>
          <cell r="E362" t="str">
            <v>PMJAA</v>
          </cell>
          <cell r="F362">
            <v>3710</v>
          </cell>
          <cell r="G362" t="str">
            <v>PMJAA3710</v>
          </cell>
          <cell r="H362" t="str">
            <v>WASTE STRATEGY</v>
          </cell>
          <cell r="I362" t="str">
            <v>STRATEGY UPDATE</v>
          </cell>
          <cell r="J362" t="str">
            <v>GENERAL</v>
          </cell>
          <cell r="K362" t="str">
            <v>CONFERENCE FEES                .</v>
          </cell>
          <cell r="N362" t="e">
            <v>#REF!</v>
          </cell>
          <cell r="O362" t="e">
            <v>#REF!</v>
          </cell>
          <cell r="R362" t="e">
            <v>#REF!</v>
          </cell>
          <cell r="S362" t="e">
            <v>#REF!</v>
          </cell>
          <cell r="T362" t="e">
            <v>#REF!</v>
          </cell>
          <cell r="U362" t="e">
            <v>#REF!</v>
          </cell>
          <cell r="V362" t="e">
            <v>#REF!</v>
          </cell>
          <cell r="W362" t="e">
            <v>#REF!</v>
          </cell>
          <cell r="X362" t="e">
            <v>#REF!</v>
          </cell>
          <cell r="Y362" t="e">
            <v>#REF!</v>
          </cell>
          <cell r="Z362" t="e">
            <v>#REF!</v>
          </cell>
          <cell r="AA362" t="e">
            <v>#REF!</v>
          </cell>
          <cell r="AB362" t="e">
            <v>#REF!</v>
          </cell>
          <cell r="AC362" t="e">
            <v>#REF!</v>
          </cell>
          <cell r="AE362" t="e">
            <v>#REF!</v>
          </cell>
          <cell r="AF362" t="e">
            <v>#REF!</v>
          </cell>
          <cell r="AG362" t="e">
            <v>#REF!</v>
          </cell>
          <cell r="AH362" t="e">
            <v>#REF!</v>
          </cell>
          <cell r="AI362" t="e">
            <v>#REF!</v>
          </cell>
          <cell r="AJ362" t="e">
            <v>#REF!</v>
          </cell>
          <cell r="AK362" t="e">
            <v>#REF!</v>
          </cell>
          <cell r="AL362" t="e">
            <v>#REF!</v>
          </cell>
          <cell r="AM362" t="e">
            <v>#REF!</v>
          </cell>
          <cell r="AN362" t="e">
            <v>#REF!</v>
          </cell>
          <cell r="AR362" t="e">
            <v>#REF!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CB362">
            <v>0</v>
          </cell>
          <cell r="CC362">
            <v>0</v>
          </cell>
          <cell r="CD362">
            <v>0</v>
          </cell>
          <cell r="CE362" t="str">
            <v>Other Services Exp</v>
          </cell>
          <cell r="CG362">
            <v>0</v>
          </cell>
          <cell r="CH362" t="str">
            <v>Other Services Exp</v>
          </cell>
          <cell r="CJ362">
            <v>0</v>
          </cell>
          <cell r="CL362" t="e">
            <v>#N/A</v>
          </cell>
          <cell r="CN362" t="e">
            <v>#N/A</v>
          </cell>
          <cell r="CO362" t="str">
            <v>PMJAA3710</v>
          </cell>
          <cell r="CR362">
            <v>0</v>
          </cell>
          <cell r="CS362" t="e">
            <v>#REF!</v>
          </cell>
        </row>
        <row r="363">
          <cell r="A363" t="str">
            <v>PMJAA3711 Total</v>
          </cell>
          <cell r="B363" t="str">
            <v>PMJAA3711</v>
          </cell>
          <cell r="C363" t="str">
            <v xml:space="preserve"> Total</v>
          </cell>
          <cell r="D363" t="str">
            <v>PMJAA3711 Total</v>
          </cell>
          <cell r="E363" t="str">
            <v>PMJAA</v>
          </cell>
          <cell r="F363">
            <v>3711</v>
          </cell>
          <cell r="G363" t="str">
            <v>PMJAA3711</v>
          </cell>
          <cell r="H363" t="str">
            <v>WASTE STRATEGY</v>
          </cell>
          <cell r="I363" t="str">
            <v>STRATEGY UPDATE</v>
          </cell>
          <cell r="J363" t="str">
            <v>GENERAL</v>
          </cell>
          <cell r="K363" t="str">
            <v>CONFERENCE TRAVEL              .</v>
          </cell>
          <cell r="N363" t="e">
            <v>#REF!</v>
          </cell>
          <cell r="O363" t="e">
            <v>#REF!</v>
          </cell>
          <cell r="R363" t="e">
            <v>#REF!</v>
          </cell>
          <cell r="S363" t="e">
            <v>#REF!</v>
          </cell>
          <cell r="T363" t="e">
            <v>#REF!</v>
          </cell>
          <cell r="U363" t="e">
            <v>#REF!</v>
          </cell>
          <cell r="V363" t="e">
            <v>#REF!</v>
          </cell>
          <cell r="W363" t="e">
            <v>#REF!</v>
          </cell>
          <cell r="X363" t="e">
            <v>#REF!</v>
          </cell>
          <cell r="Y363" t="e">
            <v>#REF!</v>
          </cell>
          <cell r="Z363" t="e">
            <v>#REF!</v>
          </cell>
          <cell r="AA363" t="e">
            <v>#REF!</v>
          </cell>
          <cell r="AB363" t="e">
            <v>#REF!</v>
          </cell>
          <cell r="AC363" t="e">
            <v>#REF!</v>
          </cell>
          <cell r="AE363" t="e">
            <v>#REF!</v>
          </cell>
          <cell r="AF363" t="e">
            <v>#REF!</v>
          </cell>
          <cell r="AG363" t="e">
            <v>#REF!</v>
          </cell>
          <cell r="AH363" t="e">
            <v>#REF!</v>
          </cell>
          <cell r="AI363" t="e">
            <v>#REF!</v>
          </cell>
          <cell r="AJ363" t="e">
            <v>#REF!</v>
          </cell>
          <cell r="AK363" t="e">
            <v>#REF!</v>
          </cell>
          <cell r="AL363" t="e">
            <v>#REF!</v>
          </cell>
          <cell r="AM363" t="e">
            <v>#REF!</v>
          </cell>
          <cell r="AN363" t="e">
            <v>#REF!</v>
          </cell>
          <cell r="AR363" t="e">
            <v>#REF!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CB363">
            <v>0</v>
          </cell>
          <cell r="CC363">
            <v>0</v>
          </cell>
          <cell r="CD363">
            <v>0</v>
          </cell>
          <cell r="CE363" t="str">
            <v>Other Services Exp</v>
          </cell>
          <cell r="CG363">
            <v>0</v>
          </cell>
          <cell r="CH363" t="str">
            <v>Other Services Exp</v>
          </cell>
          <cell r="CJ363">
            <v>0</v>
          </cell>
          <cell r="CL363" t="e">
            <v>#N/A</v>
          </cell>
          <cell r="CN363" t="e">
            <v>#N/A</v>
          </cell>
          <cell r="CO363" t="str">
            <v>PMJAA3711</v>
          </cell>
          <cell r="CR363">
            <v>381.4</v>
          </cell>
          <cell r="CS363" t="e">
            <v>#REF!</v>
          </cell>
        </row>
        <row r="364">
          <cell r="A364" t="str">
            <v>PMJAA3712 Total</v>
          </cell>
          <cell r="B364" t="str">
            <v>PMJAA3712</v>
          </cell>
          <cell r="C364" t="str">
            <v xml:space="preserve"> Total</v>
          </cell>
          <cell r="D364" t="str">
            <v>PMJAA3712 Total</v>
          </cell>
          <cell r="E364" t="str">
            <v>PMJAA</v>
          </cell>
          <cell r="F364">
            <v>3712</v>
          </cell>
          <cell r="G364" t="str">
            <v>PMJAA3712</v>
          </cell>
          <cell r="H364" t="str">
            <v>WASTE STRATEGY</v>
          </cell>
          <cell r="I364" t="str">
            <v>STRATEGY UPDATE</v>
          </cell>
          <cell r="J364" t="str">
            <v>GENERAL</v>
          </cell>
          <cell r="K364" t="str">
            <v>CONFERENCE SUBSISTENCE         .</v>
          </cell>
          <cell r="N364" t="e">
            <v>#REF!</v>
          </cell>
          <cell r="O364" t="e">
            <v>#REF!</v>
          </cell>
          <cell r="R364" t="e">
            <v>#REF!</v>
          </cell>
          <cell r="S364" t="e">
            <v>#REF!</v>
          </cell>
          <cell r="T364" t="e">
            <v>#REF!</v>
          </cell>
          <cell r="U364" t="e">
            <v>#REF!</v>
          </cell>
          <cell r="V364" t="e">
            <v>#REF!</v>
          </cell>
          <cell r="W364" t="e">
            <v>#REF!</v>
          </cell>
          <cell r="X364" t="e">
            <v>#REF!</v>
          </cell>
          <cell r="Y364" t="e">
            <v>#REF!</v>
          </cell>
          <cell r="Z364" t="e">
            <v>#REF!</v>
          </cell>
          <cell r="AA364" t="e">
            <v>#REF!</v>
          </cell>
          <cell r="AB364" t="e">
            <v>#REF!</v>
          </cell>
          <cell r="AC364" t="e">
            <v>#REF!</v>
          </cell>
          <cell r="AE364" t="e">
            <v>#REF!</v>
          </cell>
          <cell r="AF364" t="e">
            <v>#REF!</v>
          </cell>
          <cell r="AG364" t="e">
            <v>#REF!</v>
          </cell>
          <cell r="AH364" t="e">
            <v>#REF!</v>
          </cell>
          <cell r="AI364" t="e">
            <v>#REF!</v>
          </cell>
          <cell r="AJ364" t="e">
            <v>#REF!</v>
          </cell>
          <cell r="AK364" t="e">
            <v>#REF!</v>
          </cell>
          <cell r="AL364" t="e">
            <v>#REF!</v>
          </cell>
          <cell r="AM364" t="e">
            <v>#REF!</v>
          </cell>
          <cell r="AN364" t="e">
            <v>#REF!</v>
          </cell>
          <cell r="AR364" t="e">
            <v>#REF!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CB364">
            <v>0</v>
          </cell>
          <cell r="CC364">
            <v>0</v>
          </cell>
          <cell r="CD364">
            <v>0</v>
          </cell>
          <cell r="CE364" t="str">
            <v>Other Services Exp</v>
          </cell>
          <cell r="CG364">
            <v>0</v>
          </cell>
          <cell r="CH364" t="str">
            <v>Other Services Exp</v>
          </cell>
          <cell r="CJ364">
            <v>0</v>
          </cell>
          <cell r="CL364" t="e">
            <v>#N/A</v>
          </cell>
          <cell r="CN364" t="e">
            <v>#N/A</v>
          </cell>
          <cell r="CO364" t="str">
            <v>PMJAA3712</v>
          </cell>
          <cell r="CR364">
            <v>80</v>
          </cell>
          <cell r="CS364" t="e">
            <v>#REF!</v>
          </cell>
        </row>
        <row r="365">
          <cell r="A365" t="str">
            <v>PMKAA3056 Total</v>
          </cell>
          <cell r="B365" t="str">
            <v>PMKAA3056</v>
          </cell>
          <cell r="C365" t="str">
            <v xml:space="preserve"> Total</v>
          </cell>
          <cell r="D365" t="str">
            <v>PMKAA3056 Total</v>
          </cell>
          <cell r="E365" t="str">
            <v>PMKAA</v>
          </cell>
          <cell r="F365">
            <v>3056</v>
          </cell>
          <cell r="G365" t="str">
            <v>PMKAA3056</v>
          </cell>
          <cell r="H365" t="str">
            <v>WASTE STRATEGY</v>
          </cell>
          <cell r="I365" t="str">
            <v>SUSTAINABLE DEVELOPMENT</v>
          </cell>
          <cell r="J365" t="str">
            <v>GENERAL</v>
          </cell>
          <cell r="K365" t="str">
            <v>PURCHASE OF GENERAL EQUIPMENT  .</v>
          </cell>
          <cell r="N365" t="e">
            <v>#REF!</v>
          </cell>
          <cell r="O365" t="e">
            <v>#REF!</v>
          </cell>
          <cell r="R365" t="e">
            <v>#REF!</v>
          </cell>
          <cell r="S365" t="e">
            <v>#REF!</v>
          </cell>
          <cell r="V365">
            <v>0</v>
          </cell>
          <cell r="X365">
            <v>0</v>
          </cell>
          <cell r="Z365">
            <v>0</v>
          </cell>
          <cell r="AE365">
            <v>0</v>
          </cell>
          <cell r="AG365">
            <v>0</v>
          </cell>
          <cell r="AN365">
            <v>0</v>
          </cell>
          <cell r="AR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CB365">
            <v>0</v>
          </cell>
          <cell r="CC365">
            <v>0</v>
          </cell>
          <cell r="CD365">
            <v>0</v>
          </cell>
          <cell r="CE365" t="str">
            <v>Other Services Exp</v>
          </cell>
          <cell r="CG365">
            <v>0</v>
          </cell>
          <cell r="CH365" t="str">
            <v>Other Services Exp</v>
          </cell>
          <cell r="CJ365">
            <v>0</v>
          </cell>
          <cell r="CL365" t="e">
            <v>#N/A</v>
          </cell>
          <cell r="CN365" t="e">
            <v>#N/A</v>
          </cell>
          <cell r="CO365" t="str">
            <v>PMKAA3056</v>
          </cell>
          <cell r="CR365">
            <v>0</v>
          </cell>
          <cell r="CS365">
            <v>0</v>
          </cell>
        </row>
        <row r="366">
          <cell r="A366" t="str">
            <v>PMKAA3420 Total</v>
          </cell>
          <cell r="B366" t="str">
            <v>PMKAA3420</v>
          </cell>
          <cell r="C366" t="str">
            <v xml:space="preserve"> Total</v>
          </cell>
          <cell r="D366" t="str">
            <v>PMKAA3420 Total</v>
          </cell>
          <cell r="E366" t="str">
            <v>PMKAA</v>
          </cell>
          <cell r="F366">
            <v>3420</v>
          </cell>
          <cell r="G366" t="str">
            <v>PMKAA3420</v>
          </cell>
          <cell r="H366" t="str">
            <v>WASTE STRATEGY</v>
          </cell>
          <cell r="I366" t="str">
            <v>SUSTAINABLE DEVELOPMENT</v>
          </cell>
          <cell r="J366" t="str">
            <v>GENERAL</v>
          </cell>
          <cell r="K366" t="str">
            <v>CONSULTANTS FEE                .</v>
          </cell>
          <cell r="N366" t="e">
            <v>#REF!</v>
          </cell>
          <cell r="O366" t="e">
            <v>#REF!</v>
          </cell>
          <cell r="R366" t="e">
            <v>#REF!</v>
          </cell>
          <cell r="S366" t="e">
            <v>#REF!</v>
          </cell>
          <cell r="T366" t="e">
            <v>#REF!</v>
          </cell>
          <cell r="U366" t="e">
            <v>#REF!</v>
          </cell>
          <cell r="V366" t="e">
            <v>#REF!</v>
          </cell>
          <cell r="W366" t="e">
            <v>#REF!</v>
          </cell>
          <cell r="X366" t="e">
            <v>#REF!</v>
          </cell>
          <cell r="Y366" t="e">
            <v>#REF!</v>
          </cell>
          <cell r="Z366" t="e">
            <v>#REF!</v>
          </cell>
          <cell r="AA366" t="e">
            <v>#REF!</v>
          </cell>
          <cell r="AB366" t="e">
            <v>#REF!</v>
          </cell>
          <cell r="AC366" t="e">
            <v>#REF!</v>
          </cell>
          <cell r="AE366" t="e">
            <v>#REF!</v>
          </cell>
          <cell r="AF366" t="e">
            <v>#REF!</v>
          </cell>
          <cell r="AG366" t="e">
            <v>#REF!</v>
          </cell>
          <cell r="AH366" t="e">
            <v>#REF!</v>
          </cell>
          <cell r="AI366" t="e">
            <v>#REF!</v>
          </cell>
          <cell r="AJ366" t="e">
            <v>#REF!</v>
          </cell>
          <cell r="AK366" t="e">
            <v>#REF!</v>
          </cell>
          <cell r="AL366" t="e">
            <v>#REF!</v>
          </cell>
          <cell r="AM366" t="e">
            <v>#REF!</v>
          </cell>
          <cell r="AN366" t="e">
            <v>#REF!</v>
          </cell>
          <cell r="AR366" t="e">
            <v>#REF!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CA366">
            <v>7000</v>
          </cell>
          <cell r="CB366">
            <v>10000</v>
          </cell>
          <cell r="CC366">
            <v>7000</v>
          </cell>
          <cell r="CD366">
            <v>7000</v>
          </cell>
          <cell r="CE366" t="str">
            <v>Other Services Exp</v>
          </cell>
          <cell r="CG366">
            <v>7000</v>
          </cell>
          <cell r="CH366" t="str">
            <v>Other Services Exp</v>
          </cell>
          <cell r="CJ366">
            <v>7000</v>
          </cell>
          <cell r="CL366" t="e">
            <v>#N/A</v>
          </cell>
          <cell r="CN366" t="e">
            <v>#N/A</v>
          </cell>
          <cell r="CO366" t="str">
            <v>PMKAA3420</v>
          </cell>
          <cell r="CR366">
            <v>4650</v>
          </cell>
          <cell r="CS366" t="e">
            <v>#REF!</v>
          </cell>
        </row>
        <row r="367">
          <cell r="A367" t="str">
            <v>PMKAA3711 Total</v>
          </cell>
          <cell r="B367" t="str">
            <v>PMKAA3711</v>
          </cell>
          <cell r="C367" t="str">
            <v xml:space="preserve"> Total</v>
          </cell>
          <cell r="D367" t="str">
            <v>PMKAA3711 Total</v>
          </cell>
          <cell r="E367" t="str">
            <v>PMKAA</v>
          </cell>
          <cell r="F367">
            <v>3711</v>
          </cell>
          <cell r="G367" t="str">
            <v>PMKAA3711</v>
          </cell>
          <cell r="H367" t="str">
            <v>WASTE STRATEGY</v>
          </cell>
          <cell r="I367" t="str">
            <v>SUSTAINABLE DEVELOPMENT</v>
          </cell>
          <cell r="J367" t="str">
            <v>GENERAL</v>
          </cell>
          <cell r="K367" t="str">
            <v>CONFERENCE TRAVEL              .</v>
          </cell>
          <cell r="N367" t="e">
            <v>#REF!</v>
          </cell>
          <cell r="O367" t="e">
            <v>#REF!</v>
          </cell>
          <cell r="R367" t="e">
            <v>#REF!</v>
          </cell>
          <cell r="S367" t="e">
            <v>#REF!</v>
          </cell>
          <cell r="V367">
            <v>0</v>
          </cell>
          <cell r="X367">
            <v>0</v>
          </cell>
          <cell r="Y367" t="e">
            <v>#REF!</v>
          </cell>
          <cell r="Z367" t="e">
            <v>#REF!</v>
          </cell>
          <cell r="AA367" t="e">
            <v>#REF!</v>
          </cell>
          <cell r="AB367" t="e">
            <v>#REF!</v>
          </cell>
          <cell r="AC367" t="e">
            <v>#REF!</v>
          </cell>
          <cell r="AE367" t="e">
            <v>#REF!</v>
          </cell>
          <cell r="AF367" t="e">
            <v>#REF!</v>
          </cell>
          <cell r="AG367" t="e">
            <v>#REF!</v>
          </cell>
          <cell r="AH367" t="e">
            <v>#REF!</v>
          </cell>
          <cell r="AI367" t="e">
            <v>#REF!</v>
          </cell>
          <cell r="AJ367" t="e">
            <v>#REF!</v>
          </cell>
          <cell r="AK367" t="e">
            <v>#REF!</v>
          </cell>
          <cell r="AL367" t="e">
            <v>#REF!</v>
          </cell>
          <cell r="AM367" t="e">
            <v>#REF!</v>
          </cell>
          <cell r="AN367" t="e">
            <v>#REF!</v>
          </cell>
          <cell r="AR367" t="e">
            <v>#REF!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CB367">
            <v>0</v>
          </cell>
          <cell r="CC367">
            <v>0</v>
          </cell>
          <cell r="CD367">
            <v>0</v>
          </cell>
          <cell r="CE367" t="str">
            <v>Other Services Exp</v>
          </cell>
          <cell r="CG367">
            <v>0</v>
          </cell>
          <cell r="CH367" t="str">
            <v>Other Services Exp</v>
          </cell>
          <cell r="CJ367">
            <v>0</v>
          </cell>
          <cell r="CL367" t="e">
            <v>#N/A</v>
          </cell>
          <cell r="CN367" t="e">
            <v>#N/A</v>
          </cell>
          <cell r="CO367" t="str">
            <v>PMLAA3056</v>
          </cell>
          <cell r="CR367">
            <v>45.6</v>
          </cell>
          <cell r="CS367" t="e">
            <v>#REF!</v>
          </cell>
        </row>
        <row r="368">
          <cell r="A368" t="str">
            <v>PMLAA3056 Total</v>
          </cell>
          <cell r="B368" t="str">
            <v>PMLAA3056</v>
          </cell>
          <cell r="C368" t="str">
            <v xml:space="preserve"> Total</v>
          </cell>
          <cell r="D368" t="str">
            <v>PMLAA3056 Total</v>
          </cell>
          <cell r="E368" t="str">
            <v>PMLAA</v>
          </cell>
          <cell r="F368">
            <v>3056</v>
          </cell>
          <cell r="G368" t="str">
            <v>PMLAA3056</v>
          </cell>
          <cell r="H368" t="str">
            <v>WASTE STRATEGY</v>
          </cell>
          <cell r="I368" t="str">
            <v>IAA DEVELOPMENT</v>
          </cell>
          <cell r="J368" t="str">
            <v>GENERAL</v>
          </cell>
          <cell r="K368" t="str">
            <v>PURCHASE OF GENERAL EQUIPMENT  .</v>
          </cell>
          <cell r="N368" t="e">
            <v>#REF!</v>
          </cell>
          <cell r="O368" t="e">
            <v>#REF!</v>
          </cell>
          <cell r="R368" t="e">
            <v>#REF!</v>
          </cell>
          <cell r="S368" t="e">
            <v>#REF!</v>
          </cell>
          <cell r="V368">
            <v>0</v>
          </cell>
          <cell r="X368">
            <v>0</v>
          </cell>
          <cell r="Z368">
            <v>0</v>
          </cell>
          <cell r="AE368">
            <v>0</v>
          </cell>
          <cell r="AG368">
            <v>0</v>
          </cell>
          <cell r="AN368">
            <v>0</v>
          </cell>
          <cell r="AR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CB368">
            <v>0</v>
          </cell>
          <cell r="CC368">
            <v>0</v>
          </cell>
          <cell r="CD368">
            <v>0</v>
          </cell>
          <cell r="CE368" t="str">
            <v>Other Services Exp</v>
          </cell>
          <cell r="CG368">
            <v>0</v>
          </cell>
          <cell r="CH368" t="str">
            <v>Other Services Exp</v>
          </cell>
          <cell r="CJ368">
            <v>0</v>
          </cell>
          <cell r="CL368" t="e">
            <v>#N/A</v>
          </cell>
          <cell r="CN368" t="e">
            <v>#N/A</v>
          </cell>
          <cell r="CO368" t="str">
            <v>PMLAA3056</v>
          </cell>
          <cell r="CR368">
            <v>0</v>
          </cell>
          <cell r="CS368">
            <v>0</v>
          </cell>
        </row>
        <row r="369">
          <cell r="A369" t="str">
            <v>PMLAA3106 Total</v>
          </cell>
          <cell r="B369" t="str">
            <v>PMLAA3106</v>
          </cell>
          <cell r="C369" t="str">
            <v xml:space="preserve"> Total</v>
          </cell>
          <cell r="D369" t="str">
            <v>PMLAA3106 Total</v>
          </cell>
          <cell r="E369" t="str">
            <v>PMLAA</v>
          </cell>
          <cell r="F369">
            <v>3106</v>
          </cell>
          <cell r="G369" t="str">
            <v>PMLAA3106</v>
          </cell>
          <cell r="H369" t="str">
            <v>WASTE STRATEGY</v>
          </cell>
          <cell r="I369" t="str">
            <v>IAA DEVELOPMENT</v>
          </cell>
          <cell r="J369" t="str">
            <v>GENERAL</v>
          </cell>
          <cell r="K369" t="str">
            <v>OTHER CATERING PROVISIONS      .</v>
          </cell>
          <cell r="N369" t="e">
            <v>#REF!</v>
          </cell>
          <cell r="O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E369" t="e">
            <v>#REF!</v>
          </cell>
          <cell r="AF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  <cell r="AK369" t="e">
            <v>#REF!</v>
          </cell>
          <cell r="AL369" t="e">
            <v>#REF!</v>
          </cell>
          <cell r="AM369" t="e">
            <v>#REF!</v>
          </cell>
          <cell r="AN369" t="e">
            <v>#REF!</v>
          </cell>
          <cell r="AR369" t="e">
            <v>#REF!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CB369">
            <v>0</v>
          </cell>
          <cell r="CC369">
            <v>0</v>
          </cell>
          <cell r="CD369">
            <v>0</v>
          </cell>
          <cell r="CE369" t="str">
            <v>Other Services Exp</v>
          </cell>
          <cell r="CG369">
            <v>0</v>
          </cell>
          <cell r="CH369" t="str">
            <v>Other Services Exp</v>
          </cell>
          <cell r="CJ369">
            <v>0</v>
          </cell>
          <cell r="CL369" t="e">
            <v>#N/A</v>
          </cell>
          <cell r="CN369" t="e">
            <v>#N/A</v>
          </cell>
          <cell r="CO369" t="str">
            <v>PMLAA3106</v>
          </cell>
          <cell r="CR369">
            <v>105.55000000000001</v>
          </cell>
          <cell r="CS369" t="e">
            <v>#REF!</v>
          </cell>
        </row>
        <row r="370">
          <cell r="A370" t="str">
            <v>PMLAA3321 Total</v>
          </cell>
          <cell r="B370" t="str">
            <v>PMLAA3321</v>
          </cell>
          <cell r="C370" t="str">
            <v xml:space="preserve"> Total</v>
          </cell>
          <cell r="D370" t="str">
            <v>PMLAA3321 Total</v>
          </cell>
          <cell r="E370" t="str">
            <v>PMLAA</v>
          </cell>
          <cell r="F370">
            <v>3321</v>
          </cell>
          <cell r="G370" t="str">
            <v>PMLAA3321</v>
          </cell>
          <cell r="H370" t="str">
            <v>WASTE STRATEGY</v>
          </cell>
          <cell r="I370" t="str">
            <v>IAA DEVELOPMENT</v>
          </cell>
          <cell r="J370" t="str">
            <v>GENERAL</v>
          </cell>
          <cell r="K370" t="str">
            <v>GRAPHIC SUPPLIES               .</v>
          </cell>
          <cell r="N370" t="e">
            <v>#REF!</v>
          </cell>
          <cell r="O370" t="e">
            <v>#REF!</v>
          </cell>
          <cell r="R370" t="e">
            <v>#REF!</v>
          </cell>
          <cell r="S370" t="e">
            <v>#REF!</v>
          </cell>
          <cell r="V370">
            <v>0</v>
          </cell>
          <cell r="X370">
            <v>0</v>
          </cell>
          <cell r="Z370">
            <v>0</v>
          </cell>
          <cell r="AE370">
            <v>0</v>
          </cell>
          <cell r="AG370">
            <v>0</v>
          </cell>
          <cell r="AN370">
            <v>0</v>
          </cell>
          <cell r="AR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CB370">
            <v>0</v>
          </cell>
          <cell r="CC370">
            <v>0</v>
          </cell>
          <cell r="CD370">
            <v>0</v>
          </cell>
          <cell r="CE370" t="str">
            <v>Other Services Exp</v>
          </cell>
          <cell r="CG370">
            <v>0</v>
          </cell>
          <cell r="CH370" t="str">
            <v>Other Services Exp</v>
          </cell>
          <cell r="CJ370">
            <v>0</v>
          </cell>
          <cell r="CL370" t="e">
            <v>#N/A</v>
          </cell>
          <cell r="CN370" t="e">
            <v>#N/A</v>
          </cell>
          <cell r="CO370" t="str">
            <v>PMLAA3420</v>
          </cell>
          <cell r="CR370">
            <v>0</v>
          </cell>
          <cell r="CS370">
            <v>0</v>
          </cell>
        </row>
        <row r="371">
          <cell r="A371" t="str">
            <v>PMLAA3420 Total</v>
          </cell>
          <cell r="B371" t="str">
            <v>PMLAA3420</v>
          </cell>
          <cell r="C371" t="str">
            <v xml:space="preserve"> Total</v>
          </cell>
          <cell r="D371" t="str">
            <v>PMLAA3420 Total</v>
          </cell>
          <cell r="E371" t="str">
            <v>PMLAA</v>
          </cell>
          <cell r="F371">
            <v>3420</v>
          </cell>
          <cell r="G371" t="str">
            <v>PMLAA3420</v>
          </cell>
          <cell r="H371" t="str">
            <v>WASTE STRATEGY</v>
          </cell>
          <cell r="I371" t="str">
            <v>IAA DEVELOPMENT</v>
          </cell>
          <cell r="J371" t="str">
            <v>GENERAL</v>
          </cell>
          <cell r="K371" t="str">
            <v>CONSULTANTS FEE                .</v>
          </cell>
          <cell r="N371" t="e">
            <v>#REF!</v>
          </cell>
          <cell r="O371" t="e">
            <v>#REF!</v>
          </cell>
          <cell r="R371" t="e">
            <v>#REF!</v>
          </cell>
          <cell r="S371" t="e">
            <v>#REF!</v>
          </cell>
          <cell r="T371" t="e">
            <v>#REF!</v>
          </cell>
          <cell r="U371" t="e">
            <v>#REF!</v>
          </cell>
          <cell r="V371" t="e">
            <v>#REF!</v>
          </cell>
          <cell r="W371" t="e">
            <v>#REF!</v>
          </cell>
          <cell r="X371" t="e">
            <v>#REF!</v>
          </cell>
          <cell r="Y371" t="e">
            <v>#REF!</v>
          </cell>
          <cell r="Z371" t="e">
            <v>#REF!</v>
          </cell>
          <cell r="AA371" t="e">
            <v>#REF!</v>
          </cell>
          <cell r="AB371" t="e">
            <v>#REF!</v>
          </cell>
          <cell r="AC371" t="e">
            <v>#REF!</v>
          </cell>
          <cell r="AE371" t="e">
            <v>#REF!</v>
          </cell>
          <cell r="AF371" t="e">
            <v>#REF!</v>
          </cell>
          <cell r="AG371" t="e">
            <v>#REF!</v>
          </cell>
          <cell r="AH371" t="e">
            <v>#REF!</v>
          </cell>
          <cell r="AI371" t="e">
            <v>#REF!</v>
          </cell>
          <cell r="AJ371" t="e">
            <v>#REF!</v>
          </cell>
          <cell r="AK371" t="e">
            <v>#REF!</v>
          </cell>
          <cell r="AL371" t="e">
            <v>#REF!</v>
          </cell>
          <cell r="AM371" t="e">
            <v>#REF!</v>
          </cell>
          <cell r="AN371" t="e">
            <v>#REF!</v>
          </cell>
          <cell r="AR371" t="e">
            <v>#REF!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CA371">
            <v>20000</v>
          </cell>
          <cell r="CB371">
            <v>20000</v>
          </cell>
          <cell r="CC371">
            <v>20000</v>
          </cell>
          <cell r="CD371">
            <v>20000</v>
          </cell>
          <cell r="CE371" t="str">
            <v>Other Services Exp</v>
          </cell>
          <cell r="CG371">
            <v>20000</v>
          </cell>
          <cell r="CH371" t="str">
            <v>Other Services Exp</v>
          </cell>
          <cell r="CJ371">
            <v>20000</v>
          </cell>
          <cell r="CL371" t="e">
            <v>#N/A</v>
          </cell>
          <cell r="CN371" t="e">
            <v>#N/A</v>
          </cell>
          <cell r="CO371" t="str">
            <v>PMLAA3420</v>
          </cell>
          <cell r="CR371">
            <v>1519</v>
          </cell>
          <cell r="CS371" t="e">
            <v>#REF!</v>
          </cell>
        </row>
        <row r="372">
          <cell r="A372" t="str">
            <v>PMLAA3710 Total</v>
          </cell>
          <cell r="B372" t="str">
            <v>PMLAA3710</v>
          </cell>
          <cell r="C372" t="str">
            <v xml:space="preserve"> Total</v>
          </cell>
          <cell r="D372" t="str">
            <v>PMLAA3710 Total</v>
          </cell>
          <cell r="E372" t="str">
            <v>PMLAA</v>
          </cell>
          <cell r="F372">
            <v>3710</v>
          </cell>
          <cell r="G372" t="str">
            <v>PMLAA3710</v>
          </cell>
          <cell r="H372" t="str">
            <v>WASTE STRATEGY</v>
          </cell>
          <cell r="I372" t="str">
            <v>IAA DEVELOPMENT</v>
          </cell>
          <cell r="J372" t="str">
            <v>GENERAL</v>
          </cell>
          <cell r="K372" t="str">
            <v>CONFERENCE FEES                .</v>
          </cell>
          <cell r="N372" t="e">
            <v>#REF!</v>
          </cell>
          <cell r="O372" t="e">
            <v>#REF!</v>
          </cell>
          <cell r="R372" t="e">
            <v>#REF!</v>
          </cell>
          <cell r="S372" t="e">
            <v>#REF!</v>
          </cell>
          <cell r="T372" t="e">
            <v>#REF!</v>
          </cell>
          <cell r="U372" t="e">
            <v>#REF!</v>
          </cell>
          <cell r="V372" t="e">
            <v>#REF!</v>
          </cell>
          <cell r="W372" t="e">
            <v>#REF!</v>
          </cell>
          <cell r="X372" t="e">
            <v>#REF!</v>
          </cell>
          <cell r="Y372" t="e">
            <v>#REF!</v>
          </cell>
          <cell r="Z372" t="e">
            <v>#REF!</v>
          </cell>
          <cell r="AA372" t="e">
            <v>#REF!</v>
          </cell>
          <cell r="AB372" t="e">
            <v>#REF!</v>
          </cell>
          <cell r="AC372" t="e">
            <v>#REF!</v>
          </cell>
          <cell r="AE372" t="e">
            <v>#REF!</v>
          </cell>
          <cell r="AF372" t="e">
            <v>#REF!</v>
          </cell>
          <cell r="AG372" t="e">
            <v>#REF!</v>
          </cell>
          <cell r="AH372" t="e">
            <v>#REF!</v>
          </cell>
          <cell r="AI372" t="e">
            <v>#REF!</v>
          </cell>
          <cell r="AJ372" t="e">
            <v>#REF!</v>
          </cell>
          <cell r="AK372" t="e">
            <v>#REF!</v>
          </cell>
          <cell r="AL372" t="e">
            <v>#REF!</v>
          </cell>
          <cell r="AM372" t="e">
            <v>#REF!</v>
          </cell>
          <cell r="AN372" t="e">
            <v>#REF!</v>
          </cell>
          <cell r="AR372" t="e">
            <v>#REF!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CB372">
            <v>0</v>
          </cell>
          <cell r="CC372">
            <v>0</v>
          </cell>
          <cell r="CD372">
            <v>0</v>
          </cell>
          <cell r="CE372" t="str">
            <v>Other Services Exp</v>
          </cell>
          <cell r="CG372">
            <v>0</v>
          </cell>
          <cell r="CH372" t="str">
            <v>Other Services Exp</v>
          </cell>
          <cell r="CJ372">
            <v>0</v>
          </cell>
          <cell r="CL372" t="e">
            <v>#N/A</v>
          </cell>
          <cell r="CN372" t="e">
            <v>#N/A</v>
          </cell>
          <cell r="CO372" t="str">
            <v>PMLAA3710</v>
          </cell>
          <cell r="CR372">
            <v>5418.4400000000005</v>
          </cell>
          <cell r="CS372" t="e">
            <v>#REF!</v>
          </cell>
        </row>
        <row r="373">
          <cell r="A373" t="str">
            <v>PMLAA3711 Total</v>
          </cell>
          <cell r="B373" t="str">
            <v>PMLAA3711</v>
          </cell>
          <cell r="C373" t="str">
            <v xml:space="preserve"> Total</v>
          </cell>
          <cell r="D373" t="str">
            <v>PMLAA3711 Total</v>
          </cell>
          <cell r="E373" t="str">
            <v>PMLAA</v>
          </cell>
          <cell r="F373">
            <v>3711</v>
          </cell>
          <cell r="G373" t="str">
            <v>PMLAA3711</v>
          </cell>
          <cell r="H373" t="str">
            <v>WASTE STRATEGY</v>
          </cell>
          <cell r="I373" t="str">
            <v>IAA DEVELOPMENT</v>
          </cell>
          <cell r="J373" t="str">
            <v>GENERAL</v>
          </cell>
          <cell r="K373" t="str">
            <v>CONFERENCE TRAVEL              .</v>
          </cell>
          <cell r="N373" t="e">
            <v>#REF!</v>
          </cell>
          <cell r="O373" t="e">
            <v>#REF!</v>
          </cell>
          <cell r="R373" t="e">
            <v>#REF!</v>
          </cell>
          <cell r="S373" t="e">
            <v>#REF!</v>
          </cell>
          <cell r="T373" t="e">
            <v>#REF!</v>
          </cell>
          <cell r="U373" t="e">
            <v>#REF!</v>
          </cell>
          <cell r="V373" t="e">
            <v>#REF!</v>
          </cell>
          <cell r="W373" t="e">
            <v>#REF!</v>
          </cell>
          <cell r="X373" t="e">
            <v>#REF!</v>
          </cell>
          <cell r="Y373" t="e">
            <v>#REF!</v>
          </cell>
          <cell r="Z373" t="e">
            <v>#REF!</v>
          </cell>
          <cell r="AA373" t="e">
            <v>#REF!</v>
          </cell>
          <cell r="AB373" t="e">
            <v>#REF!</v>
          </cell>
          <cell r="AC373" t="e">
            <v>#REF!</v>
          </cell>
          <cell r="AE373" t="e">
            <v>#REF!</v>
          </cell>
          <cell r="AF373" t="e">
            <v>#REF!</v>
          </cell>
          <cell r="AG373" t="e">
            <v>#REF!</v>
          </cell>
          <cell r="AH373" t="e">
            <v>#REF!</v>
          </cell>
          <cell r="AI373" t="e">
            <v>#REF!</v>
          </cell>
          <cell r="AJ373" t="e">
            <v>#REF!</v>
          </cell>
          <cell r="AK373" t="e">
            <v>#REF!</v>
          </cell>
          <cell r="AL373" t="e">
            <v>#REF!</v>
          </cell>
          <cell r="AM373" t="e">
            <v>#REF!</v>
          </cell>
          <cell r="AN373" t="e">
            <v>#REF!</v>
          </cell>
          <cell r="AR373" t="e">
            <v>#REF!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CB373">
            <v>0</v>
          </cell>
          <cell r="CC373">
            <v>0</v>
          </cell>
          <cell r="CD373">
            <v>0</v>
          </cell>
          <cell r="CE373" t="str">
            <v>Other Services Exp</v>
          </cell>
          <cell r="CG373">
            <v>0</v>
          </cell>
          <cell r="CH373" t="str">
            <v>Other Services Exp</v>
          </cell>
          <cell r="CJ373">
            <v>0</v>
          </cell>
          <cell r="CL373" t="e">
            <v>#N/A</v>
          </cell>
          <cell r="CN373" t="e">
            <v>#N/A</v>
          </cell>
          <cell r="CO373" t="str">
            <v>PMLAA3711</v>
          </cell>
          <cell r="CR373">
            <v>381.9</v>
          </cell>
          <cell r="CS373" t="e">
            <v>#REF!</v>
          </cell>
        </row>
        <row r="374">
          <cell r="A374" t="str">
            <v>PMLAA3712 Total</v>
          </cell>
          <cell r="B374" t="str">
            <v>PMLAA3712</v>
          </cell>
          <cell r="C374" t="str">
            <v xml:space="preserve"> Total</v>
          </cell>
          <cell r="D374" t="str">
            <v>PMLAA3712 Total</v>
          </cell>
          <cell r="E374" t="str">
            <v>PMLAA</v>
          </cell>
          <cell r="F374">
            <v>3712</v>
          </cell>
          <cell r="G374" t="str">
            <v>PMLAA3712</v>
          </cell>
          <cell r="H374" t="str">
            <v>WASTE STRATEGY</v>
          </cell>
          <cell r="I374" t="str">
            <v>IAA DEVELOPMENT</v>
          </cell>
          <cell r="J374" t="str">
            <v>GENERAL</v>
          </cell>
          <cell r="K374" t="str">
            <v>CONFERENCE SUBSISTENCE         .</v>
          </cell>
          <cell r="N374" t="e">
            <v>#REF!</v>
          </cell>
          <cell r="O374" t="e">
            <v>#REF!</v>
          </cell>
          <cell r="R374" t="e">
            <v>#REF!</v>
          </cell>
          <cell r="S374" t="e">
            <v>#REF!</v>
          </cell>
          <cell r="T374" t="e">
            <v>#REF!</v>
          </cell>
          <cell r="U374" t="e">
            <v>#REF!</v>
          </cell>
          <cell r="V374" t="e">
            <v>#REF!</v>
          </cell>
          <cell r="W374" t="e">
            <v>#REF!</v>
          </cell>
          <cell r="X374" t="e">
            <v>#REF!</v>
          </cell>
          <cell r="Y374" t="e">
            <v>#REF!</v>
          </cell>
          <cell r="Z374" t="e">
            <v>#REF!</v>
          </cell>
          <cell r="AA374" t="e">
            <v>#REF!</v>
          </cell>
          <cell r="AB374" t="e">
            <v>#REF!</v>
          </cell>
          <cell r="AC374" t="e">
            <v>#REF!</v>
          </cell>
          <cell r="AE374" t="e">
            <v>#REF!</v>
          </cell>
          <cell r="AF374" t="e">
            <v>#REF!</v>
          </cell>
          <cell r="AG374" t="e">
            <v>#REF!</v>
          </cell>
          <cell r="AH374" t="e">
            <v>#REF!</v>
          </cell>
          <cell r="AI374" t="e">
            <v>#REF!</v>
          </cell>
          <cell r="AJ374" t="e">
            <v>#REF!</v>
          </cell>
          <cell r="AK374" t="e">
            <v>#REF!</v>
          </cell>
          <cell r="AL374" t="e">
            <v>#REF!</v>
          </cell>
          <cell r="AM374" t="e">
            <v>#REF!</v>
          </cell>
          <cell r="AN374" t="e">
            <v>#REF!</v>
          </cell>
          <cell r="AR374" t="e">
            <v>#REF!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CB374">
            <v>0</v>
          </cell>
          <cell r="CC374">
            <v>0</v>
          </cell>
          <cell r="CD374">
            <v>0</v>
          </cell>
          <cell r="CE374" t="str">
            <v>Other Services Exp</v>
          </cell>
          <cell r="CG374">
            <v>0</v>
          </cell>
          <cell r="CH374" t="str">
            <v>Other Services Exp</v>
          </cell>
          <cell r="CJ374">
            <v>0</v>
          </cell>
          <cell r="CL374" t="e">
            <v>#N/A</v>
          </cell>
          <cell r="CN374" t="e">
            <v>#N/A</v>
          </cell>
          <cell r="CO374" t="str">
            <v>PMLAA3712</v>
          </cell>
          <cell r="CR374">
            <v>237</v>
          </cell>
          <cell r="CS374" t="e">
            <v>#REF!</v>
          </cell>
        </row>
        <row r="375">
          <cell r="A375" t="str">
            <v>PMLAA3922 Total</v>
          </cell>
          <cell r="B375" t="str">
            <v>PMLAA3922</v>
          </cell>
          <cell r="C375" t="str">
            <v xml:space="preserve"> Total</v>
          </cell>
          <cell r="D375" t="str">
            <v>PMLAA3922 Total</v>
          </cell>
          <cell r="E375" t="str">
            <v>PMLAA</v>
          </cell>
          <cell r="F375">
            <v>3922</v>
          </cell>
          <cell r="G375" t="str">
            <v>PMLAA3922</v>
          </cell>
          <cell r="H375" t="str">
            <v>WASTE STRATEGY</v>
          </cell>
          <cell r="I375" t="str">
            <v>IAA DEVELOPMENT</v>
          </cell>
          <cell r="J375" t="str">
            <v>GENERAL</v>
          </cell>
          <cell r="K375" t="str">
            <v>GENERAL PROMOTIONS             .</v>
          </cell>
          <cell r="N375" t="e">
            <v>#REF!</v>
          </cell>
          <cell r="O375" t="e">
            <v>#REF!</v>
          </cell>
          <cell r="R375" t="e">
            <v>#REF!</v>
          </cell>
          <cell r="S375" t="e">
            <v>#REF!</v>
          </cell>
          <cell r="T375" t="e">
            <v>#REF!</v>
          </cell>
          <cell r="U375" t="e">
            <v>#REF!</v>
          </cell>
          <cell r="V375" t="e">
            <v>#REF!</v>
          </cell>
          <cell r="W375" t="e">
            <v>#REF!</v>
          </cell>
          <cell r="X375" t="e">
            <v>#REF!</v>
          </cell>
          <cell r="Y375" t="e">
            <v>#REF!</v>
          </cell>
          <cell r="Z375" t="e">
            <v>#REF!</v>
          </cell>
          <cell r="AA375" t="e">
            <v>#REF!</v>
          </cell>
          <cell r="AB375" t="e">
            <v>#REF!</v>
          </cell>
          <cell r="AC375" t="e">
            <v>#REF!</v>
          </cell>
          <cell r="AE375" t="e">
            <v>#REF!</v>
          </cell>
          <cell r="AF375" t="e">
            <v>#REF!</v>
          </cell>
          <cell r="AG375" t="e">
            <v>#REF!</v>
          </cell>
          <cell r="AH375" t="e">
            <v>#REF!</v>
          </cell>
          <cell r="AI375" t="e">
            <v>#REF!</v>
          </cell>
          <cell r="AJ375" t="e">
            <v>#REF!</v>
          </cell>
          <cell r="AK375" t="e">
            <v>#REF!</v>
          </cell>
          <cell r="AL375" t="e">
            <v>#REF!</v>
          </cell>
          <cell r="AM375" t="e">
            <v>#REF!</v>
          </cell>
          <cell r="AN375" t="e">
            <v>#REF!</v>
          </cell>
          <cell r="AR375" t="e">
            <v>#REF!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CB375">
            <v>0</v>
          </cell>
          <cell r="CC375">
            <v>0</v>
          </cell>
          <cell r="CD375">
            <v>0</v>
          </cell>
          <cell r="CE375" t="str">
            <v>Other Services Exp</v>
          </cell>
          <cell r="CG375">
            <v>0</v>
          </cell>
          <cell r="CH375" t="str">
            <v>Other Services Exp</v>
          </cell>
          <cell r="CJ375">
            <v>0</v>
          </cell>
          <cell r="CL375" t="e">
            <v>#N/A</v>
          </cell>
          <cell r="CN375" t="e">
            <v>#N/A</v>
          </cell>
          <cell r="CO375" t="str">
            <v>PMLAA4620</v>
          </cell>
          <cell r="CR375">
            <v>35640</v>
          </cell>
          <cell r="CS375" t="e">
            <v>#REF!</v>
          </cell>
        </row>
        <row r="376">
          <cell r="A376" t="str">
            <v>PMLAA4620 Total</v>
          </cell>
          <cell r="B376" t="str">
            <v>PMLAA4620</v>
          </cell>
          <cell r="C376" t="str">
            <v xml:space="preserve"> Total</v>
          </cell>
          <cell r="D376" t="str">
            <v>PMLAA4620 Total</v>
          </cell>
          <cell r="E376" t="str">
            <v>PMLAA</v>
          </cell>
          <cell r="F376">
            <v>4620</v>
          </cell>
          <cell r="G376" t="str">
            <v>PMLAA4620</v>
          </cell>
          <cell r="H376" t="str">
            <v>WASTE STRATEGY</v>
          </cell>
          <cell r="I376" t="str">
            <v>IAA DEVELOPMENT</v>
          </cell>
          <cell r="J376" t="str">
            <v>GENERAL</v>
          </cell>
          <cell r="K376" t="str">
            <v>OTHER WORK                     .</v>
          </cell>
          <cell r="N376" t="e">
            <v>#REF!</v>
          </cell>
          <cell r="O376" t="e">
            <v>#REF!</v>
          </cell>
          <cell r="R376" t="e">
            <v>#REF!</v>
          </cell>
          <cell r="S376" t="e">
            <v>#REF!</v>
          </cell>
          <cell r="T376" t="e">
            <v>#REF!</v>
          </cell>
          <cell r="U376" t="e">
            <v>#REF!</v>
          </cell>
          <cell r="V376" t="e">
            <v>#REF!</v>
          </cell>
          <cell r="W376" t="e">
            <v>#REF!</v>
          </cell>
          <cell r="X376" t="e">
            <v>#REF!</v>
          </cell>
          <cell r="Y376" t="e">
            <v>#REF!</v>
          </cell>
          <cell r="Z376" t="e">
            <v>#REF!</v>
          </cell>
          <cell r="AA376" t="e">
            <v>#REF!</v>
          </cell>
          <cell r="AB376" t="e">
            <v>#REF!</v>
          </cell>
          <cell r="AC376" t="e">
            <v>#REF!</v>
          </cell>
          <cell r="AE376" t="e">
            <v>#REF!</v>
          </cell>
          <cell r="AF376" t="e">
            <v>#REF!</v>
          </cell>
          <cell r="AG376" t="e">
            <v>#REF!</v>
          </cell>
          <cell r="AH376" t="e">
            <v>#REF!</v>
          </cell>
          <cell r="AI376" t="e">
            <v>#REF!</v>
          </cell>
          <cell r="AJ376" t="e">
            <v>#REF!</v>
          </cell>
          <cell r="AK376" t="e">
            <v>#REF!</v>
          </cell>
          <cell r="AL376" t="e">
            <v>#REF!</v>
          </cell>
          <cell r="AM376" t="e">
            <v>#REF!</v>
          </cell>
          <cell r="AN376" t="e">
            <v>#REF!</v>
          </cell>
          <cell r="AR376" t="e">
            <v>#REF!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CB376">
            <v>0</v>
          </cell>
          <cell r="CC376">
            <v>0</v>
          </cell>
          <cell r="CD376">
            <v>0</v>
          </cell>
          <cell r="CE376" t="str">
            <v>Other Services Exp</v>
          </cell>
          <cell r="CG376">
            <v>0</v>
          </cell>
          <cell r="CH376" t="str">
            <v>Other Services Exp</v>
          </cell>
          <cell r="CJ376">
            <v>0</v>
          </cell>
          <cell r="CL376" t="e">
            <v>#N/A</v>
          </cell>
          <cell r="CN376" t="e">
            <v>#N/A</v>
          </cell>
          <cell r="CO376" t="str">
            <v>PNAAA3420</v>
          </cell>
          <cell r="CR376">
            <v>-78.3</v>
          </cell>
          <cell r="CS376" t="e">
            <v>#REF!</v>
          </cell>
        </row>
        <row r="377">
          <cell r="A377" t="str">
            <v>PNAAA3420 Total</v>
          </cell>
          <cell r="B377" t="str">
            <v>PNAAA3420</v>
          </cell>
          <cell r="C377" t="str">
            <v xml:space="preserve"> Total</v>
          </cell>
          <cell r="D377" t="str">
            <v>PNAAA3420 Total</v>
          </cell>
          <cell r="E377" t="str">
            <v>PNAAA</v>
          </cell>
          <cell r="F377">
            <v>3420</v>
          </cell>
          <cell r="G377" t="str">
            <v>PNAAA3420</v>
          </cell>
          <cell r="H377" t="str">
            <v>CLEAN MERSEYSIDE CENTRE</v>
          </cell>
          <cell r="I377" t="str">
            <v>GENERAL</v>
          </cell>
          <cell r="J377" t="str">
            <v>GENERAL</v>
          </cell>
          <cell r="K377" t="str">
            <v>CONSULTANTS FEE                .</v>
          </cell>
          <cell r="N377" t="e">
            <v>#REF!</v>
          </cell>
          <cell r="O377" t="e">
            <v>#REF!</v>
          </cell>
          <cell r="R377" t="e">
            <v>#REF!</v>
          </cell>
          <cell r="S377" t="e">
            <v>#REF!</v>
          </cell>
          <cell r="V377">
            <v>0</v>
          </cell>
          <cell r="W377" t="e">
            <v>#REF!</v>
          </cell>
          <cell r="X377" t="e">
            <v>#REF!</v>
          </cell>
          <cell r="Y377" t="e">
            <v>#REF!</v>
          </cell>
          <cell r="Z377" t="e">
            <v>#REF!</v>
          </cell>
          <cell r="AA377" t="e">
            <v>#REF!</v>
          </cell>
          <cell r="AB377" t="e">
            <v>#REF!</v>
          </cell>
          <cell r="AC377" t="e">
            <v>#REF!</v>
          </cell>
          <cell r="AE377" t="e">
            <v>#REF!</v>
          </cell>
          <cell r="AF377" t="e">
            <v>#REF!</v>
          </cell>
          <cell r="AG377" t="e">
            <v>#REF!</v>
          </cell>
          <cell r="AH377" t="e">
            <v>#REF!</v>
          </cell>
          <cell r="AI377" t="e">
            <v>#REF!</v>
          </cell>
          <cell r="AJ377" t="e">
            <v>#REF!</v>
          </cell>
          <cell r="AK377" t="e">
            <v>#REF!</v>
          </cell>
          <cell r="AL377" t="e">
            <v>#REF!</v>
          </cell>
          <cell r="AM377" t="e">
            <v>#REF!</v>
          </cell>
          <cell r="AN377" t="e">
            <v>#REF!</v>
          </cell>
          <cell r="AR377" t="e">
            <v>#REF!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CA377">
            <v>30000</v>
          </cell>
          <cell r="CB377">
            <v>55000</v>
          </cell>
          <cell r="CC377">
            <v>30000</v>
          </cell>
          <cell r="CD377">
            <v>30000</v>
          </cell>
          <cell r="CE377" t="str">
            <v>Other Services Exp</v>
          </cell>
          <cell r="CG377">
            <v>30000</v>
          </cell>
          <cell r="CH377" t="str">
            <v>Other Services Exp</v>
          </cell>
          <cell r="CJ377">
            <v>30000</v>
          </cell>
          <cell r="CL377" t="e">
            <v>#N/A</v>
          </cell>
          <cell r="CN377" t="e">
            <v>#N/A</v>
          </cell>
          <cell r="CO377" t="str">
            <v>PNAAA3420</v>
          </cell>
          <cell r="CR377">
            <v>56666.67</v>
          </cell>
          <cell r="CS377" t="e">
            <v>#REF!</v>
          </cell>
        </row>
        <row r="378">
          <cell r="A378" t="str">
            <v>PPAAA4400 Total</v>
          </cell>
          <cell r="B378" t="str">
            <v>PPAAA4400</v>
          </cell>
          <cell r="C378" t="str">
            <v xml:space="preserve"> Total</v>
          </cell>
          <cell r="D378" t="str">
            <v>PPAAA4400 Total</v>
          </cell>
          <cell r="E378" t="str">
            <v>PPAAA</v>
          </cell>
          <cell r="F378">
            <v>4400</v>
          </cell>
          <cell r="G378" t="str">
            <v>PPAAA4400</v>
          </cell>
          <cell r="H378" t="str">
            <v>WMRC</v>
          </cell>
          <cell r="I378" t="str">
            <v>MWDA</v>
          </cell>
          <cell r="J378" t="str">
            <v>SERVICE FEE</v>
          </cell>
          <cell r="K378" t="str">
            <v>PRIVATE CONTRACTORS            .</v>
          </cell>
          <cell r="N378" t="e">
            <v>#REF!</v>
          </cell>
          <cell r="O378" t="e">
            <v>#REF!</v>
          </cell>
          <cell r="R378" t="e">
            <v>#REF!</v>
          </cell>
          <cell r="S378" t="e">
            <v>#REF!</v>
          </cell>
          <cell r="T378" t="e">
            <v>#REF!</v>
          </cell>
          <cell r="U378" t="e">
            <v>#REF!</v>
          </cell>
          <cell r="V378" t="e">
            <v>#REF!</v>
          </cell>
          <cell r="W378" t="e">
            <v>#REF!</v>
          </cell>
          <cell r="X378" t="e">
            <v>#REF!</v>
          </cell>
          <cell r="Y378" t="e">
            <v>#REF!</v>
          </cell>
          <cell r="Z378" t="e">
            <v>#REF!</v>
          </cell>
          <cell r="AA378" t="e">
            <v>#REF!</v>
          </cell>
          <cell r="AB378" t="e">
            <v>#REF!</v>
          </cell>
          <cell r="AC378" t="e">
            <v>#REF!</v>
          </cell>
          <cell r="AE378" t="e">
            <v>#REF!</v>
          </cell>
          <cell r="AF378" t="e">
            <v>#REF!</v>
          </cell>
          <cell r="AG378" t="e">
            <v>#REF!</v>
          </cell>
          <cell r="AH378" t="e">
            <v>#REF!</v>
          </cell>
          <cell r="AI378" t="e">
            <v>#REF!</v>
          </cell>
          <cell r="AJ378" t="e">
            <v>#REF!</v>
          </cell>
          <cell r="AK378" t="e">
            <v>#REF!</v>
          </cell>
          <cell r="AL378" t="e">
            <v>#REF!</v>
          </cell>
          <cell r="AM378" t="e">
            <v>#REF!</v>
          </cell>
          <cell r="AN378" t="e">
            <v>#REF!</v>
          </cell>
          <cell r="AR378" t="e">
            <v>#REF!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CA378">
            <v>15679846</v>
          </cell>
          <cell r="CB378">
            <v>14675369</v>
          </cell>
          <cell r="CC378">
            <v>16307040</v>
          </cell>
          <cell r="CD378">
            <v>16959321</v>
          </cell>
          <cell r="CE378" t="str">
            <v>WD Contracts Exp</v>
          </cell>
          <cell r="CG378">
            <v>15679846</v>
          </cell>
          <cell r="CH378" t="str">
            <v>WD Contracts Exp</v>
          </cell>
          <cell r="CJ378">
            <v>15679846</v>
          </cell>
          <cell r="CL378" t="e">
            <v>#N/A</v>
          </cell>
          <cell r="CN378" t="e">
            <v>#N/A</v>
          </cell>
          <cell r="CO378" t="str">
            <v>PPAAA6025</v>
          </cell>
          <cell r="CR378">
            <v>13677113.83</v>
          </cell>
          <cell r="CS378" t="e">
            <v>#REF!</v>
          </cell>
        </row>
        <row r="379">
          <cell r="A379" t="str">
            <v>PPAAA6025 Total</v>
          </cell>
          <cell r="B379" t="str">
            <v>PPAAA6025</v>
          </cell>
          <cell r="C379" t="str">
            <v xml:space="preserve"> Total</v>
          </cell>
          <cell r="D379" t="str">
            <v>PPAAA6025 Total</v>
          </cell>
          <cell r="E379" t="str">
            <v>PPAAA</v>
          </cell>
          <cell r="F379">
            <v>6025</v>
          </cell>
          <cell r="G379" t="str">
            <v>PPAAA6025</v>
          </cell>
          <cell r="H379" t="str">
            <v>WMRC</v>
          </cell>
          <cell r="I379" t="str">
            <v>MWDA</v>
          </cell>
          <cell r="J379" t="str">
            <v>SERVICE FEE</v>
          </cell>
          <cell r="K379" t="str">
            <v>SPECIAL CHEQUE CHARGE          .</v>
          </cell>
          <cell r="N379" t="e">
            <v>#REF!</v>
          </cell>
          <cell r="O379" t="e">
            <v>#REF!</v>
          </cell>
          <cell r="R379" t="e">
            <v>#REF!</v>
          </cell>
          <cell r="S379" t="e">
            <v>#REF!</v>
          </cell>
          <cell r="T379" t="e">
            <v>#REF!</v>
          </cell>
          <cell r="U379" t="e">
            <v>#REF!</v>
          </cell>
          <cell r="V379" t="e">
            <v>#REF!</v>
          </cell>
          <cell r="W379" t="e">
            <v>#REF!</v>
          </cell>
          <cell r="X379" t="e">
            <v>#REF!</v>
          </cell>
          <cell r="Y379" t="e">
            <v>#REF!</v>
          </cell>
          <cell r="Z379" t="e">
            <v>#REF!</v>
          </cell>
          <cell r="AA379" t="e">
            <v>#REF!</v>
          </cell>
          <cell r="AB379" t="e">
            <v>#REF!</v>
          </cell>
          <cell r="AC379" t="e">
            <v>#REF!</v>
          </cell>
          <cell r="AE379" t="e">
            <v>#REF!</v>
          </cell>
          <cell r="AF379" t="e">
            <v>#REF!</v>
          </cell>
          <cell r="AG379" t="e">
            <v>#REF!</v>
          </cell>
          <cell r="AH379" t="e">
            <v>#REF!</v>
          </cell>
          <cell r="AI379" t="e">
            <v>#REF!</v>
          </cell>
          <cell r="AJ379" t="e">
            <v>#REF!</v>
          </cell>
          <cell r="AK379" t="e">
            <v>#REF!</v>
          </cell>
          <cell r="AL379" t="e">
            <v>#REF!</v>
          </cell>
          <cell r="AM379" t="e">
            <v>#REF!</v>
          </cell>
          <cell r="AN379" t="e">
            <v>#REF!</v>
          </cell>
          <cell r="AR379" t="e">
            <v>#REF!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CB379">
            <v>0</v>
          </cell>
          <cell r="CC379">
            <v>0</v>
          </cell>
          <cell r="CD379">
            <v>0</v>
          </cell>
          <cell r="CE379" t="str">
            <v>WD Contracts Exp</v>
          </cell>
          <cell r="CG379">
            <v>0</v>
          </cell>
          <cell r="CH379" t="str">
            <v>WD Contracts Exp</v>
          </cell>
          <cell r="CJ379">
            <v>0</v>
          </cell>
          <cell r="CL379" t="e">
            <v>#N/A</v>
          </cell>
          <cell r="CN379" t="e">
            <v>#N/A</v>
          </cell>
          <cell r="CO379" t="str">
            <v>PPABA4400</v>
          </cell>
          <cell r="CR379">
            <v>25</v>
          </cell>
          <cell r="CS379" t="e">
            <v>#REF!</v>
          </cell>
        </row>
        <row r="380">
          <cell r="A380" t="str">
            <v>PPABA4400 Total</v>
          </cell>
          <cell r="B380" t="str">
            <v>PPABA4400</v>
          </cell>
          <cell r="C380" t="str">
            <v xml:space="preserve"> Total</v>
          </cell>
          <cell r="D380" t="str">
            <v>PPABA4400 Total</v>
          </cell>
          <cell r="E380" t="str">
            <v>PPABA</v>
          </cell>
          <cell r="F380">
            <v>4400</v>
          </cell>
          <cell r="G380" t="str">
            <v>PPABA4400</v>
          </cell>
          <cell r="H380" t="str">
            <v>WMRC</v>
          </cell>
          <cell r="I380" t="str">
            <v>MWDA</v>
          </cell>
          <cell r="J380" t="str">
            <v>TONNAGE PAYMENTS</v>
          </cell>
          <cell r="K380" t="str">
            <v>PRIVATE CONTRACTORS            .</v>
          </cell>
          <cell r="N380" t="e">
            <v>#REF!</v>
          </cell>
          <cell r="O380" t="e">
            <v>#REF!</v>
          </cell>
          <cell r="R380" t="e">
            <v>#REF!</v>
          </cell>
          <cell r="S380" t="e">
            <v>#REF!</v>
          </cell>
          <cell r="T380" t="e">
            <v>#REF!</v>
          </cell>
          <cell r="U380" t="e">
            <v>#REF!</v>
          </cell>
          <cell r="V380" t="e">
            <v>#REF!</v>
          </cell>
          <cell r="W380" t="e">
            <v>#REF!</v>
          </cell>
          <cell r="X380" t="e">
            <v>#REF!</v>
          </cell>
          <cell r="Y380" t="e">
            <v>#REF!</v>
          </cell>
          <cell r="Z380" t="e">
            <v>#REF!</v>
          </cell>
          <cell r="AA380" t="e">
            <v>#REF!</v>
          </cell>
          <cell r="AB380" t="e">
            <v>#REF!</v>
          </cell>
          <cell r="AC380" t="e">
            <v>#REF!</v>
          </cell>
          <cell r="AE380" t="e">
            <v>#REF!</v>
          </cell>
          <cell r="AF380" t="e">
            <v>#REF!</v>
          </cell>
          <cell r="AG380" t="e">
            <v>#REF!</v>
          </cell>
          <cell r="AH380" t="e">
            <v>#REF!</v>
          </cell>
          <cell r="AI380" t="e">
            <v>#REF!</v>
          </cell>
          <cell r="AJ380" t="e">
            <v>#REF!</v>
          </cell>
          <cell r="AK380" t="e">
            <v>#REF!</v>
          </cell>
          <cell r="AL380" t="e">
            <v>#REF!</v>
          </cell>
          <cell r="AM380" t="e">
            <v>#REF!</v>
          </cell>
          <cell r="AN380" t="e">
            <v>#REF!</v>
          </cell>
          <cell r="AR380" t="e">
            <v>#REF!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CA380">
            <v>3478444</v>
          </cell>
          <cell r="CB380">
            <v>3343615</v>
          </cell>
          <cell r="CC380">
            <v>3617582</v>
          </cell>
          <cell r="CD380">
            <v>3762285</v>
          </cell>
          <cell r="CE380" t="str">
            <v>WD Contracts Exp</v>
          </cell>
          <cell r="CG380">
            <v>3478444</v>
          </cell>
          <cell r="CH380" t="str">
            <v>WD Contracts Exp</v>
          </cell>
          <cell r="CJ380">
            <v>3478444</v>
          </cell>
          <cell r="CL380" t="e">
            <v>#N/A</v>
          </cell>
          <cell r="CN380" t="e">
            <v>#N/A</v>
          </cell>
          <cell r="CO380" t="str">
            <v>PPACA4400</v>
          </cell>
          <cell r="CR380">
            <v>3826559.18</v>
          </cell>
          <cell r="CS380" t="e">
            <v>#REF!</v>
          </cell>
        </row>
        <row r="381">
          <cell r="A381" t="str">
            <v>PPACA4400 Total</v>
          </cell>
          <cell r="B381" t="str">
            <v>PPACA4400</v>
          </cell>
          <cell r="C381" t="str">
            <v xml:space="preserve"> Total</v>
          </cell>
          <cell r="D381" t="str">
            <v>PPACA4400 Total</v>
          </cell>
          <cell r="E381" t="str">
            <v>PPACA</v>
          </cell>
          <cell r="F381">
            <v>4400</v>
          </cell>
          <cell r="G381" t="str">
            <v>PPACA4400</v>
          </cell>
          <cell r="H381" t="str">
            <v>WMRC</v>
          </cell>
          <cell r="I381" t="str">
            <v>MWDA</v>
          </cell>
          <cell r="J381" t="str">
            <v>TONNAGE ADJUSTMENT PAYMENTS</v>
          </cell>
          <cell r="K381" t="str">
            <v>PRIVATE CONTRACTORS            .</v>
          </cell>
          <cell r="N381" t="e">
            <v>#REF!</v>
          </cell>
          <cell r="O381" t="e">
            <v>#REF!</v>
          </cell>
          <cell r="R381" t="e">
            <v>#REF!</v>
          </cell>
          <cell r="S381" t="e">
            <v>#REF!</v>
          </cell>
          <cell r="T381" t="e">
            <v>#REF!</v>
          </cell>
          <cell r="U381" t="e">
            <v>#REF!</v>
          </cell>
          <cell r="V381" t="e">
            <v>#REF!</v>
          </cell>
          <cell r="W381" t="e">
            <v>#REF!</v>
          </cell>
          <cell r="X381" t="e">
            <v>#REF!</v>
          </cell>
          <cell r="Y381" t="e">
            <v>#REF!</v>
          </cell>
          <cell r="Z381" t="e">
            <v>#REF!</v>
          </cell>
          <cell r="AA381" t="e">
            <v>#REF!</v>
          </cell>
          <cell r="AB381" t="e">
            <v>#REF!</v>
          </cell>
          <cell r="AC381" t="e">
            <v>#REF!</v>
          </cell>
          <cell r="AE381" t="e">
            <v>#REF!</v>
          </cell>
          <cell r="AF381" t="e">
            <v>#REF!</v>
          </cell>
          <cell r="AG381" t="e">
            <v>#REF!</v>
          </cell>
          <cell r="AH381" t="e">
            <v>#REF!</v>
          </cell>
          <cell r="AI381" t="e">
            <v>#REF!</v>
          </cell>
          <cell r="AJ381" t="e">
            <v>#REF!</v>
          </cell>
          <cell r="AK381" t="e">
            <v>#REF!</v>
          </cell>
          <cell r="AL381" t="e">
            <v>#REF!</v>
          </cell>
          <cell r="AM381" t="e">
            <v>#REF!</v>
          </cell>
          <cell r="AN381" t="e">
            <v>#REF!</v>
          </cell>
          <cell r="AR381" t="e">
            <v>#REF!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CA381">
            <v>-177345</v>
          </cell>
          <cell r="CB381">
            <v>-252276</v>
          </cell>
          <cell r="CC381">
            <v>-184439</v>
          </cell>
          <cell r="CD381">
            <v>-191816</v>
          </cell>
          <cell r="CE381" t="str">
            <v>WD Contracts Exp</v>
          </cell>
          <cell r="CG381">
            <v>-177345</v>
          </cell>
          <cell r="CH381" t="str">
            <v>WD Contracts Exp</v>
          </cell>
          <cell r="CJ381">
            <v>-177345</v>
          </cell>
          <cell r="CL381" t="e">
            <v>#N/A</v>
          </cell>
          <cell r="CN381" t="e">
            <v>#N/A</v>
          </cell>
          <cell r="CO381" t="str">
            <v>PPADA4400</v>
          </cell>
          <cell r="CR381">
            <v>-182180.58</v>
          </cell>
          <cell r="CS381" t="e">
            <v>#REF!</v>
          </cell>
        </row>
        <row r="382">
          <cell r="A382" t="str">
            <v>PPADA4400 Total</v>
          </cell>
          <cell r="B382" t="str">
            <v>PPADA4400</v>
          </cell>
          <cell r="C382" t="str">
            <v xml:space="preserve"> Total</v>
          </cell>
          <cell r="D382" t="str">
            <v>PPADA4400 Total</v>
          </cell>
          <cell r="E382" t="str">
            <v>PPADA</v>
          </cell>
          <cell r="F382">
            <v>4400</v>
          </cell>
          <cell r="G382" t="str">
            <v>PPADA4400</v>
          </cell>
          <cell r="H382" t="str">
            <v>WMRC</v>
          </cell>
          <cell r="I382" t="str">
            <v>MWDA</v>
          </cell>
          <cell r="J382" t="str">
            <v>KITCHEN WASTE TON PAYMENTS</v>
          </cell>
          <cell r="K382" t="str">
            <v>PRIVATE CONTRACTORS            .</v>
          </cell>
          <cell r="N382" t="e">
            <v>#REF!</v>
          </cell>
          <cell r="O382" t="e">
            <v>#REF!</v>
          </cell>
          <cell r="R382" t="e">
            <v>#REF!</v>
          </cell>
          <cell r="S382" t="e">
            <v>#REF!</v>
          </cell>
          <cell r="T382" t="e">
            <v>#REF!</v>
          </cell>
          <cell r="U382" t="e">
            <v>#REF!</v>
          </cell>
          <cell r="V382" t="e">
            <v>#REF!</v>
          </cell>
          <cell r="W382" t="e">
            <v>#REF!</v>
          </cell>
          <cell r="X382" t="e">
            <v>#REF!</v>
          </cell>
          <cell r="Y382" t="e">
            <v>#REF!</v>
          </cell>
          <cell r="Z382" t="e">
            <v>#REF!</v>
          </cell>
          <cell r="AA382" t="e">
            <v>#REF!</v>
          </cell>
          <cell r="AB382" t="e">
            <v>#REF!</v>
          </cell>
          <cell r="AC382" t="e">
            <v>#REF!</v>
          </cell>
          <cell r="AE382" t="e">
            <v>#REF!</v>
          </cell>
          <cell r="AF382" t="e">
            <v>#REF!</v>
          </cell>
          <cell r="AG382" t="e">
            <v>#REF!</v>
          </cell>
          <cell r="AH382" t="e">
            <v>#REF!</v>
          </cell>
          <cell r="AI382" t="e">
            <v>#REF!</v>
          </cell>
          <cell r="AJ382" t="e">
            <v>#REF!</v>
          </cell>
          <cell r="AK382" t="e">
            <v>#REF!</v>
          </cell>
          <cell r="AL382" t="e">
            <v>#REF!</v>
          </cell>
          <cell r="AM382" t="e">
            <v>#REF!</v>
          </cell>
          <cell r="AN382" t="e">
            <v>#REF!</v>
          </cell>
          <cell r="AR382" t="e">
            <v>#REF!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CA382">
            <v>335018</v>
          </cell>
          <cell r="CB382">
            <v>319075</v>
          </cell>
          <cell r="CC382">
            <v>348419</v>
          </cell>
          <cell r="CD382">
            <v>362355</v>
          </cell>
          <cell r="CE382" t="str">
            <v>WD Contracts Exp</v>
          </cell>
          <cell r="CG382">
            <v>335018</v>
          </cell>
          <cell r="CH382" t="str">
            <v>WD Contracts Exp</v>
          </cell>
          <cell r="CJ382">
            <v>335018</v>
          </cell>
          <cell r="CL382" t="e">
            <v>#N/A</v>
          </cell>
          <cell r="CN382" t="e">
            <v>#N/A</v>
          </cell>
          <cell r="CO382" t="str">
            <v>PPAFA4400</v>
          </cell>
          <cell r="CR382">
            <v>264032.51</v>
          </cell>
          <cell r="CS382" t="e">
            <v>#REF!</v>
          </cell>
        </row>
        <row r="383">
          <cell r="A383" t="str">
            <v>PPAFA4400 Total</v>
          </cell>
          <cell r="B383" t="str">
            <v>PPAFA4400</v>
          </cell>
          <cell r="C383" t="str">
            <v xml:space="preserve"> Total</v>
          </cell>
          <cell r="D383" t="str">
            <v>PPAFA4400 Total</v>
          </cell>
          <cell r="E383" t="str">
            <v>PPAFA</v>
          </cell>
          <cell r="F383">
            <v>4400</v>
          </cell>
          <cell r="G383" t="str">
            <v>PPAFA4400</v>
          </cell>
          <cell r="H383" t="str">
            <v>WMRC</v>
          </cell>
          <cell r="I383" t="str">
            <v>MWDA</v>
          </cell>
          <cell r="J383" t="str">
            <v>MONTHLY TRANSPORT PAYMENTS</v>
          </cell>
          <cell r="K383" t="str">
            <v>PRIVATE CONTRACTORS            .</v>
          </cell>
          <cell r="N383" t="e">
            <v>#REF!</v>
          </cell>
          <cell r="O383" t="e">
            <v>#REF!</v>
          </cell>
          <cell r="R383" t="e">
            <v>#REF!</v>
          </cell>
          <cell r="S383" t="e">
            <v>#REF!</v>
          </cell>
          <cell r="T383" t="e">
            <v>#REF!</v>
          </cell>
          <cell r="U383" t="e">
            <v>#REF!</v>
          </cell>
          <cell r="V383" t="e">
            <v>#REF!</v>
          </cell>
          <cell r="W383" t="e">
            <v>#REF!</v>
          </cell>
          <cell r="X383" t="e">
            <v>#REF!</v>
          </cell>
          <cell r="Y383" t="e">
            <v>#REF!</v>
          </cell>
          <cell r="Z383" t="e">
            <v>#REF!</v>
          </cell>
          <cell r="AA383" t="e">
            <v>#REF!</v>
          </cell>
          <cell r="AB383" t="e">
            <v>#REF!</v>
          </cell>
          <cell r="AC383" t="e">
            <v>#REF!</v>
          </cell>
          <cell r="AE383" t="e">
            <v>#REF!</v>
          </cell>
          <cell r="AF383" t="e">
            <v>#REF!</v>
          </cell>
          <cell r="AG383" t="e">
            <v>#REF!</v>
          </cell>
          <cell r="AH383" t="e">
            <v>#REF!</v>
          </cell>
          <cell r="AI383" t="e">
            <v>#REF!</v>
          </cell>
          <cell r="AJ383" t="e">
            <v>#REF!</v>
          </cell>
          <cell r="AK383" t="e">
            <v>#REF!</v>
          </cell>
          <cell r="AL383" t="e">
            <v>#REF!</v>
          </cell>
          <cell r="AM383" t="e">
            <v>#REF!</v>
          </cell>
          <cell r="AN383" t="e">
            <v>#REF!</v>
          </cell>
          <cell r="AR383" t="e">
            <v>#REF!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CA383">
            <v>3090297</v>
          </cell>
          <cell r="CB383">
            <v>3126916</v>
          </cell>
          <cell r="CC383">
            <v>3213908</v>
          </cell>
          <cell r="CD383">
            <v>3342465</v>
          </cell>
          <cell r="CE383" t="str">
            <v>WD Contracts Exp</v>
          </cell>
          <cell r="CG383">
            <v>3090297</v>
          </cell>
          <cell r="CH383" t="str">
            <v>WD Contracts Exp</v>
          </cell>
          <cell r="CJ383">
            <v>3090297</v>
          </cell>
          <cell r="CL383" t="e">
            <v>#N/A</v>
          </cell>
          <cell r="CN383" t="e">
            <v>#N/A</v>
          </cell>
          <cell r="CO383" t="str">
            <v>PPAGA4400</v>
          </cell>
          <cell r="CR383">
            <v>3277760.39</v>
          </cell>
          <cell r="CS383" t="e">
            <v>#REF!</v>
          </cell>
        </row>
        <row r="384">
          <cell r="A384" t="str">
            <v>PPAGA4400 Total</v>
          </cell>
          <cell r="B384" t="str">
            <v>PPAGA4400</v>
          </cell>
          <cell r="C384" t="str">
            <v xml:space="preserve"> Total</v>
          </cell>
          <cell r="D384" t="str">
            <v>PPAGA4400 Total</v>
          </cell>
          <cell r="E384" t="str">
            <v>PPAGA</v>
          </cell>
          <cell r="F384">
            <v>4400</v>
          </cell>
          <cell r="G384" t="str">
            <v>PPAGA4400</v>
          </cell>
          <cell r="H384" t="str">
            <v>WMRC</v>
          </cell>
          <cell r="I384" t="str">
            <v>MWDA</v>
          </cell>
          <cell r="J384" t="str">
            <v>DAYWORK PAYMENTS</v>
          </cell>
          <cell r="K384" t="str">
            <v>PRIVATE CONTRACTORS            .</v>
          </cell>
          <cell r="N384" t="e">
            <v>#REF!</v>
          </cell>
          <cell r="O384" t="e">
            <v>#REF!</v>
          </cell>
          <cell r="R384" t="e">
            <v>#REF!</v>
          </cell>
          <cell r="S384" t="e">
            <v>#REF!</v>
          </cell>
          <cell r="T384" t="e">
            <v>#REF!</v>
          </cell>
          <cell r="U384" t="e">
            <v>#REF!</v>
          </cell>
          <cell r="V384" t="e">
            <v>#REF!</v>
          </cell>
          <cell r="W384" t="e">
            <v>#REF!</v>
          </cell>
          <cell r="X384" t="e">
            <v>#REF!</v>
          </cell>
          <cell r="Y384" t="e">
            <v>#REF!</v>
          </cell>
          <cell r="Z384" t="e">
            <v>#REF!</v>
          </cell>
          <cell r="AA384" t="e">
            <v>#REF!</v>
          </cell>
          <cell r="AB384" t="e">
            <v>#REF!</v>
          </cell>
          <cell r="AC384" t="e">
            <v>#REF!</v>
          </cell>
          <cell r="AE384" t="e">
            <v>#REF!</v>
          </cell>
          <cell r="AF384" t="e">
            <v>#REF!</v>
          </cell>
          <cell r="AG384" t="e">
            <v>#REF!</v>
          </cell>
          <cell r="AH384" t="e">
            <v>#REF!</v>
          </cell>
          <cell r="AI384" t="e">
            <v>#REF!</v>
          </cell>
          <cell r="AJ384" t="e">
            <v>#REF!</v>
          </cell>
          <cell r="AK384" t="e">
            <v>#REF!</v>
          </cell>
          <cell r="AL384" t="e">
            <v>#REF!</v>
          </cell>
          <cell r="AM384" t="e">
            <v>#REF!</v>
          </cell>
          <cell r="AN384" t="e">
            <v>#REF!</v>
          </cell>
          <cell r="AR384" t="e">
            <v>#REF!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CA384">
            <v>63441</v>
          </cell>
          <cell r="CB384">
            <v>231418</v>
          </cell>
          <cell r="CC384">
            <v>87756</v>
          </cell>
          <cell r="CD384">
            <v>90395</v>
          </cell>
          <cell r="CE384" t="str">
            <v>WD Contracts Exp</v>
          </cell>
          <cell r="CG384">
            <v>63441</v>
          </cell>
          <cell r="CH384" t="str">
            <v>WD Contracts Exp</v>
          </cell>
          <cell r="CJ384">
            <v>63441</v>
          </cell>
          <cell r="CL384" t="e">
            <v>#N/A</v>
          </cell>
          <cell r="CN384" t="e">
            <v>#N/A</v>
          </cell>
          <cell r="CO384" t="str">
            <v>PPAIA4400</v>
          </cell>
          <cell r="CR384">
            <v>136894.44</v>
          </cell>
          <cell r="CS384" t="e">
            <v>#REF!</v>
          </cell>
        </row>
        <row r="385">
          <cell r="A385" t="str">
            <v>PPAIA4400 Total</v>
          </cell>
          <cell r="B385" t="str">
            <v>PPAIA4400</v>
          </cell>
          <cell r="C385" t="str">
            <v xml:space="preserve"> Total</v>
          </cell>
          <cell r="D385" t="str">
            <v>PPAIA4400 Total</v>
          </cell>
          <cell r="E385" t="str">
            <v>PPAIA</v>
          </cell>
          <cell r="F385">
            <v>4400</v>
          </cell>
          <cell r="G385" t="str">
            <v>PPAIA4400</v>
          </cell>
          <cell r="H385" t="str">
            <v>WMRC</v>
          </cell>
          <cell r="I385" t="str">
            <v>MWDA</v>
          </cell>
          <cell r="J385" t="str">
            <v>PERFORMANCE ADJUSTMENTS</v>
          </cell>
          <cell r="K385" t="str">
            <v>PRIVATE CONTRACTORS            .</v>
          </cell>
          <cell r="N385" t="e">
            <v>#REF!</v>
          </cell>
          <cell r="O385" t="e">
            <v>#REF!</v>
          </cell>
          <cell r="R385" t="e">
            <v>#REF!</v>
          </cell>
          <cell r="S385" t="e">
            <v>#REF!</v>
          </cell>
          <cell r="T385" t="e">
            <v>#REF!</v>
          </cell>
          <cell r="U385" t="e">
            <v>#REF!</v>
          </cell>
          <cell r="V385" t="e">
            <v>#REF!</v>
          </cell>
          <cell r="W385" t="e">
            <v>#REF!</v>
          </cell>
          <cell r="X385" t="e">
            <v>#REF!</v>
          </cell>
          <cell r="Y385" t="e">
            <v>#REF!</v>
          </cell>
          <cell r="Z385" t="e">
            <v>#REF!</v>
          </cell>
          <cell r="AA385" t="e">
            <v>#REF!</v>
          </cell>
          <cell r="AB385" t="e">
            <v>#REF!</v>
          </cell>
          <cell r="AC385" t="e">
            <v>#REF!</v>
          </cell>
          <cell r="AE385" t="e">
            <v>#REF!</v>
          </cell>
          <cell r="AF385" t="e">
            <v>#REF!</v>
          </cell>
          <cell r="AG385" t="e">
            <v>#REF!</v>
          </cell>
          <cell r="AH385" t="e">
            <v>#REF!</v>
          </cell>
          <cell r="AI385" t="e">
            <v>#REF!</v>
          </cell>
          <cell r="AJ385" t="e">
            <v>#REF!</v>
          </cell>
          <cell r="AK385" t="e">
            <v>#REF!</v>
          </cell>
          <cell r="AL385" t="e">
            <v>#REF!</v>
          </cell>
          <cell r="AM385" t="e">
            <v>#REF!</v>
          </cell>
          <cell r="AN385" t="e">
            <v>#REF!</v>
          </cell>
          <cell r="AR385" t="e">
            <v>#REF!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CB385">
            <v>0</v>
          </cell>
          <cell r="CC385">
            <v>0</v>
          </cell>
          <cell r="CD385">
            <v>0</v>
          </cell>
          <cell r="CE385" t="str">
            <v>WD Contracts Exp</v>
          </cell>
          <cell r="CG385">
            <v>0</v>
          </cell>
          <cell r="CH385" t="str">
            <v>WD Contracts Exp</v>
          </cell>
          <cell r="CJ385">
            <v>0</v>
          </cell>
          <cell r="CL385" t="e">
            <v>#N/A</v>
          </cell>
          <cell r="CN385" t="e">
            <v>#N/A</v>
          </cell>
          <cell r="CO385" t="str">
            <v>PPAIA4400</v>
          </cell>
          <cell r="CR385">
            <v>507059.79</v>
          </cell>
          <cell r="CS385" t="e">
            <v>#REF!</v>
          </cell>
        </row>
        <row r="386">
          <cell r="A386" t="str">
            <v>PPAJA4400 Total</v>
          </cell>
          <cell r="B386" t="str">
            <v>PPAJA4400</v>
          </cell>
          <cell r="C386" t="str">
            <v xml:space="preserve"> Total</v>
          </cell>
          <cell r="D386" t="str">
            <v>PPAJA4400 Total</v>
          </cell>
          <cell r="E386" t="str">
            <v>PPAJA</v>
          </cell>
          <cell r="F386">
            <v>4400</v>
          </cell>
          <cell r="G386" t="str">
            <v>PPAJA4400</v>
          </cell>
          <cell r="H386" t="str">
            <v>WMRC</v>
          </cell>
          <cell r="I386" t="str">
            <v>MWDA</v>
          </cell>
          <cell r="J386" t="str">
            <v>INCOME</v>
          </cell>
          <cell r="K386" t="str">
            <v>PRIVATE CONTRACTORS            .</v>
          </cell>
          <cell r="N386" t="e">
            <v>#REF!</v>
          </cell>
          <cell r="O386" t="e">
            <v>#REF!</v>
          </cell>
          <cell r="R386" t="e">
            <v>#REF!</v>
          </cell>
          <cell r="S386" t="e">
            <v>#REF!</v>
          </cell>
          <cell r="T386" t="e">
            <v>#REF!</v>
          </cell>
          <cell r="U386" t="e">
            <v>#REF!</v>
          </cell>
          <cell r="V386" t="e">
            <v>#REF!</v>
          </cell>
          <cell r="W386" t="e">
            <v>#REF!</v>
          </cell>
          <cell r="X386" t="e">
            <v>#REF!</v>
          </cell>
          <cell r="Y386" t="e">
            <v>#REF!</v>
          </cell>
          <cell r="Z386" t="e">
            <v>#REF!</v>
          </cell>
          <cell r="AA386" t="e">
            <v>#REF!</v>
          </cell>
          <cell r="AB386" t="e">
            <v>#REF!</v>
          </cell>
          <cell r="AC386" t="e">
            <v>#REF!</v>
          </cell>
          <cell r="AE386" t="e">
            <v>#REF!</v>
          </cell>
          <cell r="AF386" t="e">
            <v>#REF!</v>
          </cell>
          <cell r="AG386" t="e">
            <v>#REF!</v>
          </cell>
          <cell r="AH386" t="e">
            <v>#REF!</v>
          </cell>
          <cell r="AI386" t="e">
            <v>#REF!</v>
          </cell>
          <cell r="AJ386" t="e">
            <v>#REF!</v>
          </cell>
          <cell r="AK386" t="e">
            <v>#REF!</v>
          </cell>
          <cell r="AL386" t="e">
            <v>#REF!</v>
          </cell>
          <cell r="AM386" t="e">
            <v>#REF!</v>
          </cell>
          <cell r="AN386" t="e">
            <v>#REF!</v>
          </cell>
          <cell r="AR386" t="e">
            <v>#REF!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CA386">
            <v>-4689666</v>
          </cell>
          <cell r="CB386">
            <v>-3956436</v>
          </cell>
          <cell r="CC386">
            <v>-4892512</v>
          </cell>
          <cell r="CD386">
            <v>-5090991</v>
          </cell>
          <cell r="CE386" t="str">
            <v>WD Contracts Inc</v>
          </cell>
          <cell r="CG386">
            <v>-4689666</v>
          </cell>
          <cell r="CH386" t="str">
            <v>WD Contracts Inc</v>
          </cell>
          <cell r="CJ386">
            <v>-4689666</v>
          </cell>
          <cell r="CL386" t="e">
            <v>#N/A</v>
          </cell>
          <cell r="CN386" t="e">
            <v>#N/A</v>
          </cell>
          <cell r="CO386" t="str">
            <v>PPAKA4400</v>
          </cell>
          <cell r="CR386">
            <v>-4081515.0100000002</v>
          </cell>
          <cell r="CS386" t="e">
            <v>#REF!</v>
          </cell>
        </row>
        <row r="387">
          <cell r="A387" t="str">
            <v>PPAKA4400 Total</v>
          </cell>
          <cell r="B387" t="str">
            <v>PPAKA4400</v>
          </cell>
          <cell r="C387" t="str">
            <v xml:space="preserve"> Total</v>
          </cell>
          <cell r="D387" t="str">
            <v>PPAKA4400 Total</v>
          </cell>
          <cell r="E387" t="str">
            <v>PPAKA</v>
          </cell>
          <cell r="F387">
            <v>4400</v>
          </cell>
          <cell r="G387" t="str">
            <v>PPAKA4400</v>
          </cell>
          <cell r="H387" t="str">
            <v>WMRC</v>
          </cell>
          <cell r="I387" t="str">
            <v>MWDA</v>
          </cell>
          <cell r="J387" t="str">
            <v>MONTHLY ADJUSTMENTS</v>
          </cell>
          <cell r="K387" t="str">
            <v>PRIVATE CONTRACTORS            .</v>
          </cell>
          <cell r="N387" t="e">
            <v>#REF!</v>
          </cell>
          <cell r="O387" t="e">
            <v>#REF!</v>
          </cell>
          <cell r="R387" t="e">
            <v>#REF!</v>
          </cell>
          <cell r="S387" t="e">
            <v>#REF!</v>
          </cell>
          <cell r="T387" t="e">
            <v>#REF!</v>
          </cell>
          <cell r="U387" t="e">
            <v>#REF!</v>
          </cell>
          <cell r="V387" t="e">
            <v>#REF!</v>
          </cell>
          <cell r="W387" t="e">
            <v>#REF!</v>
          </cell>
          <cell r="X387" t="e">
            <v>#REF!</v>
          </cell>
          <cell r="Y387" t="e">
            <v>#REF!</v>
          </cell>
          <cell r="Z387" t="e">
            <v>#REF!</v>
          </cell>
          <cell r="AA387" t="e">
            <v>#REF!</v>
          </cell>
          <cell r="AB387" t="e">
            <v>#REF!</v>
          </cell>
          <cell r="AC387" t="e">
            <v>#REF!</v>
          </cell>
          <cell r="AE387" t="e">
            <v>#REF!</v>
          </cell>
          <cell r="AF387" t="e">
            <v>#REF!</v>
          </cell>
          <cell r="AG387" t="e">
            <v>#REF!</v>
          </cell>
          <cell r="AH387" t="e">
            <v>#REF!</v>
          </cell>
          <cell r="AI387" t="e">
            <v>#REF!</v>
          </cell>
          <cell r="AJ387" t="e">
            <v>#REF!</v>
          </cell>
          <cell r="AK387" t="e">
            <v>#REF!</v>
          </cell>
          <cell r="AL387" t="e">
            <v>#REF!</v>
          </cell>
          <cell r="AM387" t="e">
            <v>#REF!</v>
          </cell>
          <cell r="AN387" t="e">
            <v>#REF!</v>
          </cell>
          <cell r="AR387" t="e">
            <v>#REF!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CA387">
            <v>392270</v>
          </cell>
          <cell r="CB387">
            <v>157901</v>
          </cell>
          <cell r="CC387">
            <v>21777</v>
          </cell>
          <cell r="CD387">
            <v>21777</v>
          </cell>
          <cell r="CE387" t="str">
            <v>WD Contracts Exp</v>
          </cell>
          <cell r="CG387">
            <v>392270</v>
          </cell>
          <cell r="CH387" t="str">
            <v>WD Contracts Exp</v>
          </cell>
          <cell r="CJ387">
            <v>392270</v>
          </cell>
          <cell r="CL387" t="e">
            <v>#N/A</v>
          </cell>
          <cell r="CN387" t="e">
            <v>#N/A</v>
          </cell>
          <cell r="CO387" t="str">
            <v>PPBAA9910</v>
          </cell>
          <cell r="CR387">
            <v>-23180.49</v>
          </cell>
          <cell r="CS387" t="e">
            <v>#REF!</v>
          </cell>
        </row>
        <row r="388">
          <cell r="A388" t="str">
            <v>PPBAA4400 Total</v>
          </cell>
          <cell r="B388" t="str">
            <v>PPBAA4400</v>
          </cell>
          <cell r="C388" t="str">
            <v xml:space="preserve"> Total</v>
          </cell>
          <cell r="D388" t="str">
            <v>PPBAA4400 Total</v>
          </cell>
          <cell r="E388" t="str">
            <v>PPBAA</v>
          </cell>
          <cell r="F388">
            <v>4400</v>
          </cell>
          <cell r="G388" t="str">
            <v>PPBAA4400</v>
          </cell>
          <cell r="H388" t="str">
            <v>WMRC</v>
          </cell>
          <cell r="I388" t="str">
            <v>HALTON</v>
          </cell>
          <cell r="K388" t="str">
            <v>GENERAL</v>
          </cell>
          <cell r="N388">
            <v>0</v>
          </cell>
          <cell r="O388">
            <v>0</v>
          </cell>
          <cell r="R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CA388">
            <v>1374219</v>
          </cell>
          <cell r="CB388">
            <v>1271282</v>
          </cell>
          <cell r="CC388">
            <v>1415446</v>
          </cell>
          <cell r="CD388">
            <v>1457909</v>
          </cell>
          <cell r="CE388" t="str">
            <v>WD Contracts Exp</v>
          </cell>
          <cell r="CG388">
            <v>1374219</v>
          </cell>
          <cell r="CH388" t="str">
            <v>WD Contracts Exp</v>
          </cell>
          <cell r="CJ388">
            <v>1374219</v>
          </cell>
          <cell r="CN388">
            <v>0</v>
          </cell>
          <cell r="CS388">
            <v>0</v>
          </cell>
        </row>
        <row r="389">
          <cell r="A389" t="str">
            <v>PPBAA9910 Total</v>
          </cell>
          <cell r="B389" t="str">
            <v>PPBAA9910</v>
          </cell>
          <cell r="C389" t="str">
            <v xml:space="preserve"> Total</v>
          </cell>
          <cell r="D389" t="str">
            <v>PPBAA9910 Total</v>
          </cell>
          <cell r="E389" t="str">
            <v>PPBAA</v>
          </cell>
          <cell r="F389">
            <v>9910</v>
          </cell>
          <cell r="G389" t="str">
            <v>PPBAA9910</v>
          </cell>
          <cell r="H389" t="str">
            <v>WMRC</v>
          </cell>
          <cell r="I389" t="str">
            <v>HALTON</v>
          </cell>
          <cell r="J389" t="str">
            <v>SERVICE FEE</v>
          </cell>
          <cell r="K389" t="str">
            <v>GENERAL                        .</v>
          </cell>
          <cell r="N389" t="e">
            <v>#REF!</v>
          </cell>
          <cell r="O389" t="e">
            <v>#REF!</v>
          </cell>
          <cell r="R389" t="e">
            <v>#REF!</v>
          </cell>
          <cell r="S389" t="e">
            <v>#REF!</v>
          </cell>
          <cell r="T389" t="e">
            <v>#REF!</v>
          </cell>
          <cell r="U389" t="e">
            <v>#REF!</v>
          </cell>
          <cell r="V389" t="e">
            <v>#REF!</v>
          </cell>
          <cell r="W389" t="e">
            <v>#REF!</v>
          </cell>
          <cell r="X389" t="e">
            <v>#REF!</v>
          </cell>
          <cell r="Y389" t="e">
            <v>#REF!</v>
          </cell>
          <cell r="Z389" t="e">
            <v>#REF!</v>
          </cell>
          <cell r="AA389" t="e">
            <v>#REF!</v>
          </cell>
          <cell r="AB389" t="e">
            <v>#REF!</v>
          </cell>
          <cell r="AC389" t="e">
            <v>#REF!</v>
          </cell>
          <cell r="AE389" t="e">
            <v>#REF!</v>
          </cell>
          <cell r="AF389" t="e">
            <v>#REF!</v>
          </cell>
          <cell r="AG389" t="e">
            <v>#REF!</v>
          </cell>
          <cell r="AH389" t="e">
            <v>#REF!</v>
          </cell>
          <cell r="AI389" t="e">
            <v>#REF!</v>
          </cell>
          <cell r="AJ389" t="e">
            <v>#REF!</v>
          </cell>
          <cell r="AK389" t="e">
            <v>#REF!</v>
          </cell>
          <cell r="AL389" t="e">
            <v>#REF!</v>
          </cell>
          <cell r="AM389" t="e">
            <v>#REF!</v>
          </cell>
          <cell r="AN389" t="e">
            <v>#REF!</v>
          </cell>
          <cell r="AR389" t="e">
            <v>#REF!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CB389">
            <v>0</v>
          </cell>
          <cell r="CC389">
            <v>0</v>
          </cell>
          <cell r="CD389">
            <v>0</v>
          </cell>
          <cell r="CE389" t="str">
            <v>WD Contracts Exp</v>
          </cell>
          <cell r="CG389">
            <v>0</v>
          </cell>
          <cell r="CH389" t="str">
            <v>WD Contracts Exp</v>
          </cell>
          <cell r="CJ389">
            <v>0</v>
          </cell>
          <cell r="CL389" t="e">
            <v>#N/A</v>
          </cell>
          <cell r="CN389" t="e">
            <v>#N/A</v>
          </cell>
          <cell r="CO389" t="str">
            <v>PPBBA9910</v>
          </cell>
          <cell r="CR389">
            <v>-1157798.97</v>
          </cell>
          <cell r="CS389" t="e">
            <v>#REF!</v>
          </cell>
        </row>
        <row r="390">
          <cell r="A390" t="str">
            <v>PPBBA4400 Total</v>
          </cell>
          <cell r="B390" t="str">
            <v>PPBBA4400</v>
          </cell>
          <cell r="C390" t="str">
            <v xml:space="preserve"> Total</v>
          </cell>
          <cell r="D390" t="str">
            <v>PPBBA4400 Total</v>
          </cell>
          <cell r="E390" t="str">
            <v>PPBBA</v>
          </cell>
          <cell r="F390">
            <v>4400</v>
          </cell>
          <cell r="G390" t="str">
            <v>PPBBA4400</v>
          </cell>
          <cell r="H390" t="str">
            <v>WMRC</v>
          </cell>
          <cell r="I390" t="str">
            <v>HALTON</v>
          </cell>
          <cell r="K390" t="str">
            <v>GENERAL</v>
          </cell>
          <cell r="N390">
            <v>0</v>
          </cell>
          <cell r="O390">
            <v>0</v>
          </cell>
          <cell r="R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CA390">
            <v>508133</v>
          </cell>
          <cell r="CB390">
            <v>482164</v>
          </cell>
          <cell r="CC390">
            <v>523377</v>
          </cell>
          <cell r="CD390">
            <v>539377</v>
          </cell>
          <cell r="CE390" t="str">
            <v>WD Contracts Exp</v>
          </cell>
          <cell r="CG390">
            <v>508133</v>
          </cell>
          <cell r="CH390" t="str">
            <v>WD Contracts Exp</v>
          </cell>
          <cell r="CJ390">
            <v>508133</v>
          </cell>
          <cell r="CN390">
            <v>0</v>
          </cell>
          <cell r="CS390">
            <v>0</v>
          </cell>
        </row>
        <row r="391">
          <cell r="A391" t="str">
            <v>PPBBA9910 Total</v>
          </cell>
          <cell r="B391" t="str">
            <v>PPBBA9910</v>
          </cell>
          <cell r="C391" t="str">
            <v xml:space="preserve"> Total</v>
          </cell>
          <cell r="D391" t="str">
            <v>PPBBA9910 Total</v>
          </cell>
          <cell r="E391" t="str">
            <v>PPBBA</v>
          </cell>
          <cell r="F391">
            <v>9910</v>
          </cell>
          <cell r="G391" t="str">
            <v>PPBBA9910</v>
          </cell>
          <cell r="H391" t="str">
            <v>WMRC</v>
          </cell>
          <cell r="I391" t="str">
            <v>HALTON</v>
          </cell>
          <cell r="J391" t="str">
            <v>TONNAGE PAYMENTS</v>
          </cell>
          <cell r="K391" t="str">
            <v>GENERAL                        .</v>
          </cell>
          <cell r="N391" t="e">
            <v>#REF!</v>
          </cell>
          <cell r="O391" t="e">
            <v>#REF!</v>
          </cell>
          <cell r="R391" t="e">
            <v>#REF!</v>
          </cell>
          <cell r="S391" t="e">
            <v>#REF!</v>
          </cell>
          <cell r="T391" t="e">
            <v>#REF!</v>
          </cell>
          <cell r="U391" t="e">
            <v>#REF!</v>
          </cell>
          <cell r="V391" t="e">
            <v>#REF!</v>
          </cell>
          <cell r="W391" t="e">
            <v>#REF!</v>
          </cell>
          <cell r="X391" t="e">
            <v>#REF!</v>
          </cell>
          <cell r="Y391" t="e">
            <v>#REF!</v>
          </cell>
          <cell r="Z391" t="e">
            <v>#REF!</v>
          </cell>
          <cell r="AA391" t="e">
            <v>#REF!</v>
          </cell>
          <cell r="AB391" t="e">
            <v>#REF!</v>
          </cell>
          <cell r="AC391" t="e">
            <v>#REF!</v>
          </cell>
          <cell r="AE391" t="e">
            <v>#REF!</v>
          </cell>
          <cell r="AF391" t="e">
            <v>#REF!</v>
          </cell>
          <cell r="AG391" t="e">
            <v>#REF!</v>
          </cell>
          <cell r="AH391" t="e">
            <v>#REF!</v>
          </cell>
          <cell r="AI391" t="e">
            <v>#REF!</v>
          </cell>
          <cell r="AJ391" t="e">
            <v>#REF!</v>
          </cell>
          <cell r="AK391" t="e">
            <v>#REF!</v>
          </cell>
          <cell r="AL391" t="e">
            <v>#REF!</v>
          </cell>
          <cell r="AM391" t="e">
            <v>#REF!</v>
          </cell>
          <cell r="AN391" t="e">
            <v>#REF!</v>
          </cell>
          <cell r="AR391" t="e">
            <v>#REF!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CB391">
            <v>0</v>
          </cell>
          <cell r="CC391">
            <v>0</v>
          </cell>
          <cell r="CD391">
            <v>0</v>
          </cell>
          <cell r="CE391" t="str">
            <v>WD Contracts Exp</v>
          </cell>
          <cell r="CG391">
            <v>0</v>
          </cell>
          <cell r="CH391" t="str">
            <v>WD Contracts Exp</v>
          </cell>
          <cell r="CL391" t="e">
            <v>#N/A</v>
          </cell>
          <cell r="CN391" t="e">
            <v>#N/A</v>
          </cell>
          <cell r="CO391" t="str">
            <v>PPBBA9910</v>
          </cell>
          <cell r="CR391">
            <v>-613535.12</v>
          </cell>
          <cell r="CS391" t="e">
            <v>#REF!</v>
          </cell>
        </row>
        <row r="392">
          <cell r="A392" t="str">
            <v>PPBCA9910 Total</v>
          </cell>
          <cell r="B392" t="str">
            <v>PPBCA9910</v>
          </cell>
          <cell r="C392" t="str">
            <v xml:space="preserve"> Total</v>
          </cell>
          <cell r="D392" t="str">
            <v>PPBCA9910 Total</v>
          </cell>
          <cell r="E392" t="str">
            <v>PPBCA</v>
          </cell>
          <cell r="F392">
            <v>9910</v>
          </cell>
          <cell r="G392" t="str">
            <v>PPBCA9910</v>
          </cell>
          <cell r="H392" t="str">
            <v>WMRC</v>
          </cell>
          <cell r="I392" t="str">
            <v>HALTON</v>
          </cell>
          <cell r="J392" t="str">
            <v>TONNAGE ADJUSTMENT PAYMENTS</v>
          </cell>
          <cell r="K392" t="str">
            <v>GENERAL                        .</v>
          </cell>
          <cell r="N392" t="e">
            <v>#REF!</v>
          </cell>
          <cell r="O392" t="e">
            <v>#REF!</v>
          </cell>
          <cell r="R392" t="e">
            <v>#REF!</v>
          </cell>
          <cell r="S392" t="e">
            <v>#REF!</v>
          </cell>
          <cell r="T392" t="e">
            <v>#REF!</v>
          </cell>
          <cell r="U392" t="e">
            <v>#REF!</v>
          </cell>
          <cell r="V392" t="e">
            <v>#REF!</v>
          </cell>
          <cell r="W392" t="e">
            <v>#REF!</v>
          </cell>
          <cell r="X392" t="e">
            <v>#REF!</v>
          </cell>
          <cell r="Y392" t="e">
            <v>#REF!</v>
          </cell>
          <cell r="Z392" t="e">
            <v>#REF!</v>
          </cell>
          <cell r="AA392" t="e">
            <v>#REF!</v>
          </cell>
          <cell r="AB392" t="e">
            <v>#REF!</v>
          </cell>
          <cell r="AC392" t="e">
            <v>#REF!</v>
          </cell>
          <cell r="AE392" t="e">
            <v>#REF!</v>
          </cell>
          <cell r="AF392" t="e">
            <v>#REF!</v>
          </cell>
          <cell r="AG392" t="e">
            <v>#REF!</v>
          </cell>
          <cell r="AH392" t="e">
            <v>#REF!</v>
          </cell>
          <cell r="AI392" t="e">
            <v>#REF!</v>
          </cell>
          <cell r="AJ392" t="e">
            <v>#REF!</v>
          </cell>
          <cell r="AK392" t="e">
            <v>#REF!</v>
          </cell>
          <cell r="AL392" t="e">
            <v>#REF!</v>
          </cell>
          <cell r="AM392" t="e">
            <v>#REF!</v>
          </cell>
          <cell r="AN392" t="e">
            <v>#REF!</v>
          </cell>
          <cell r="AR392" t="e">
            <v>#REF!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CB392">
            <v>0</v>
          </cell>
          <cell r="CC392">
            <v>0</v>
          </cell>
          <cell r="CD392">
            <v>0</v>
          </cell>
          <cell r="CE392" t="str">
            <v>WD Contracts Exp</v>
          </cell>
          <cell r="CG392">
            <v>0</v>
          </cell>
          <cell r="CH392" t="str">
            <v>WD Contracts Exp</v>
          </cell>
          <cell r="CJ392">
            <v>0</v>
          </cell>
          <cell r="CL392" t="e">
            <v>#N/A</v>
          </cell>
          <cell r="CN392" t="e">
            <v>#N/A</v>
          </cell>
          <cell r="CO392" t="str">
            <v>PPBEA9910</v>
          </cell>
          <cell r="CR392">
            <v>36303.81</v>
          </cell>
          <cell r="CS392" t="e">
            <v>#REF!</v>
          </cell>
        </row>
        <row r="393">
          <cell r="A393" t="str">
            <v>PPBEA9910 Total</v>
          </cell>
          <cell r="B393" t="str">
            <v>PPBEA9910</v>
          </cell>
          <cell r="C393" t="str">
            <v xml:space="preserve"> Total</v>
          </cell>
          <cell r="D393" t="str">
            <v>PPBEA9910 Total</v>
          </cell>
          <cell r="E393" t="str">
            <v>PPBEA</v>
          </cell>
          <cell r="F393">
            <v>9910</v>
          </cell>
          <cell r="G393" t="str">
            <v>PPBEA9910</v>
          </cell>
          <cell r="H393" t="str">
            <v>WMRC</v>
          </cell>
          <cell r="I393" t="str">
            <v>HALTON</v>
          </cell>
          <cell r="J393" t="str">
            <v>CO-MINGLED WASTE TONNAGE PYMTS</v>
          </cell>
          <cell r="K393" t="str">
            <v>GENERAL                        .</v>
          </cell>
          <cell r="N393" t="e">
            <v>#REF!</v>
          </cell>
          <cell r="O393" t="e">
            <v>#REF!</v>
          </cell>
          <cell r="R393" t="e">
            <v>#REF!</v>
          </cell>
          <cell r="S393" t="e">
            <v>#REF!</v>
          </cell>
          <cell r="V393">
            <v>0</v>
          </cell>
          <cell r="X393">
            <v>0</v>
          </cell>
          <cell r="Z393">
            <v>0</v>
          </cell>
          <cell r="AE393">
            <v>0</v>
          </cell>
          <cell r="AG393">
            <v>0</v>
          </cell>
          <cell r="AN393">
            <v>0</v>
          </cell>
          <cell r="AR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CB393">
            <v>0</v>
          </cell>
          <cell r="CC393">
            <v>0</v>
          </cell>
          <cell r="CD393">
            <v>0</v>
          </cell>
          <cell r="CE393" t="str">
            <v>WD Contracts Exp</v>
          </cell>
          <cell r="CG393">
            <v>0</v>
          </cell>
          <cell r="CH393" t="str">
            <v>WD Contracts Exp</v>
          </cell>
          <cell r="CJ393">
            <v>0</v>
          </cell>
          <cell r="CL393" t="e">
            <v>#N/A</v>
          </cell>
          <cell r="CN393" t="e">
            <v>#N/A</v>
          </cell>
          <cell r="CO393" t="str">
            <v>PPBFA9910</v>
          </cell>
          <cell r="CR393">
            <v>0</v>
          </cell>
          <cell r="CS393">
            <v>0</v>
          </cell>
        </row>
        <row r="394">
          <cell r="A394" t="str">
            <v>PPBFA4400 Total</v>
          </cell>
          <cell r="B394" t="str">
            <v>PPBFA4400</v>
          </cell>
          <cell r="C394" t="str">
            <v xml:space="preserve"> Total</v>
          </cell>
          <cell r="D394" t="str">
            <v>PPBFA4400 Total</v>
          </cell>
          <cell r="E394" t="str">
            <v>PPBFA</v>
          </cell>
          <cell r="F394">
            <v>4400</v>
          </cell>
          <cell r="G394" t="str">
            <v>PPBFA4400</v>
          </cell>
          <cell r="H394" t="str">
            <v>WMRC</v>
          </cell>
          <cell r="I394" t="str">
            <v>HALTON</v>
          </cell>
          <cell r="J394" t="str">
            <v>MONTHLY TRANSPORT PAYMENTS</v>
          </cell>
          <cell r="K394" t="str">
            <v>PRIVATE CONTRACTORS            .</v>
          </cell>
          <cell r="N394" t="e">
            <v>#REF!</v>
          </cell>
          <cell r="O394" t="e">
            <v>#REF!</v>
          </cell>
          <cell r="R394" t="e">
            <v>#REF!</v>
          </cell>
          <cell r="S394" t="e">
            <v>#REF!</v>
          </cell>
          <cell r="T394" t="e">
            <v>#REF!</v>
          </cell>
          <cell r="U394" t="e">
            <v>#REF!</v>
          </cell>
          <cell r="V394" t="e">
            <v>#REF!</v>
          </cell>
          <cell r="W394" t="e">
            <v>#REF!</v>
          </cell>
          <cell r="X394" t="e">
            <v>#REF!</v>
          </cell>
          <cell r="Y394" t="e">
            <v>#REF!</v>
          </cell>
          <cell r="Z394" t="e">
            <v>#REF!</v>
          </cell>
          <cell r="AA394" t="e">
            <v>#REF!</v>
          </cell>
          <cell r="AB394" t="e">
            <v>#REF!</v>
          </cell>
          <cell r="AC394" t="e">
            <v>#REF!</v>
          </cell>
          <cell r="AE394" t="e">
            <v>#REF!</v>
          </cell>
          <cell r="AF394" t="e">
            <v>#REF!</v>
          </cell>
          <cell r="AG394" t="e">
            <v>#REF!</v>
          </cell>
          <cell r="AH394" t="e">
            <v>#REF!</v>
          </cell>
          <cell r="AI394" t="e">
            <v>#REF!</v>
          </cell>
          <cell r="AJ394" t="e">
            <v>#REF!</v>
          </cell>
          <cell r="AK394" t="e">
            <v>#REF!</v>
          </cell>
          <cell r="AL394" t="e">
            <v>#REF!</v>
          </cell>
          <cell r="AM394" t="e">
            <v>#REF!</v>
          </cell>
          <cell r="AN394" t="e">
            <v>#REF!</v>
          </cell>
          <cell r="AR394" t="e">
            <v>#REF!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CA394">
            <v>81370</v>
          </cell>
          <cell r="CB394">
            <v>128900</v>
          </cell>
          <cell r="CC394">
            <v>83811</v>
          </cell>
          <cell r="CD394">
            <v>86325</v>
          </cell>
          <cell r="CE394" t="str">
            <v>WD Contracts Exp</v>
          </cell>
          <cell r="CG394">
            <v>81370</v>
          </cell>
          <cell r="CH394" t="str">
            <v>WD Contracts Exp</v>
          </cell>
          <cell r="CN394">
            <v>0</v>
          </cell>
          <cell r="CS394">
            <v>0</v>
          </cell>
        </row>
        <row r="395">
          <cell r="A395" t="str">
            <v>PPBFA9910 Total</v>
          </cell>
          <cell r="B395" t="str">
            <v>PPBFA9910</v>
          </cell>
          <cell r="C395" t="str">
            <v xml:space="preserve"> Total</v>
          </cell>
          <cell r="D395" t="str">
            <v>PPBFA9910 Total</v>
          </cell>
          <cell r="E395" t="str">
            <v>PPBFA</v>
          </cell>
          <cell r="F395">
            <v>9910</v>
          </cell>
          <cell r="G395" t="str">
            <v>PPBFA9910</v>
          </cell>
          <cell r="H395" t="str">
            <v>WMRC</v>
          </cell>
          <cell r="I395" t="str">
            <v>HALTON</v>
          </cell>
          <cell r="J395" t="str">
            <v>MONTHLY TRANSPORT PAYMENTS</v>
          </cell>
          <cell r="K395" t="str">
            <v>GENERAL                        .</v>
          </cell>
          <cell r="N395" t="e">
            <v>#REF!</v>
          </cell>
          <cell r="O395" t="e">
            <v>#REF!</v>
          </cell>
          <cell r="R395" t="e">
            <v>#REF!</v>
          </cell>
          <cell r="S395" t="e">
            <v>#REF!</v>
          </cell>
          <cell r="T395" t="e">
            <v>#REF!</v>
          </cell>
          <cell r="U395" t="e">
            <v>#REF!</v>
          </cell>
          <cell r="V395" t="e">
            <v>#REF!</v>
          </cell>
          <cell r="W395" t="e">
            <v>#REF!</v>
          </cell>
          <cell r="X395" t="e">
            <v>#REF!</v>
          </cell>
          <cell r="Y395" t="e">
            <v>#REF!</v>
          </cell>
          <cell r="Z395" t="e">
            <v>#REF!</v>
          </cell>
          <cell r="AA395" t="e">
            <v>#REF!</v>
          </cell>
          <cell r="AB395" t="e">
            <v>#REF!</v>
          </cell>
          <cell r="AC395" t="e">
            <v>#REF!</v>
          </cell>
          <cell r="AE395" t="e">
            <v>#REF!</v>
          </cell>
          <cell r="AF395" t="e">
            <v>#REF!</v>
          </cell>
          <cell r="AG395" t="e">
            <v>#REF!</v>
          </cell>
          <cell r="AH395" t="e">
            <v>#REF!</v>
          </cell>
          <cell r="AI395" t="e">
            <v>#REF!</v>
          </cell>
          <cell r="AJ395" t="e">
            <v>#REF!</v>
          </cell>
          <cell r="AK395" t="e">
            <v>#REF!</v>
          </cell>
          <cell r="AL395" t="e">
            <v>#REF!</v>
          </cell>
          <cell r="AM395" t="e">
            <v>#REF!</v>
          </cell>
          <cell r="AN395" t="e">
            <v>#REF!</v>
          </cell>
          <cell r="AR395" t="e">
            <v>#REF!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CB395">
            <v>0</v>
          </cell>
          <cell r="CC395">
            <v>0</v>
          </cell>
          <cell r="CD395">
            <v>0</v>
          </cell>
          <cell r="CE395" t="str">
            <v>WD Contracts Exp</v>
          </cell>
          <cell r="CG395">
            <v>0</v>
          </cell>
          <cell r="CH395" t="str">
            <v>WD Contracts Exp</v>
          </cell>
          <cell r="CJ395">
            <v>0</v>
          </cell>
          <cell r="CL395" t="e">
            <v>#N/A</v>
          </cell>
          <cell r="CN395" t="e">
            <v>#N/A</v>
          </cell>
          <cell r="CO395" t="str">
            <v>PPBIA9910</v>
          </cell>
          <cell r="CR395">
            <v>-106042.20999999999</v>
          </cell>
          <cell r="CS395" t="e">
            <v>#REF!</v>
          </cell>
        </row>
        <row r="396">
          <cell r="A396" t="str">
            <v>PPBIA9910 Total</v>
          </cell>
          <cell r="B396" t="str">
            <v>PPBIA9910</v>
          </cell>
          <cell r="C396" t="str">
            <v xml:space="preserve"> Total</v>
          </cell>
          <cell r="D396" t="str">
            <v>PPBIA9910 Total</v>
          </cell>
          <cell r="E396" t="str">
            <v>PPBIA</v>
          </cell>
          <cell r="F396">
            <v>9910</v>
          </cell>
          <cell r="G396" t="str">
            <v>PPBIA9910</v>
          </cell>
          <cell r="H396" t="str">
            <v>WMRC</v>
          </cell>
          <cell r="I396" t="str">
            <v>HALTON</v>
          </cell>
          <cell r="J396" t="str">
            <v>MONTHLY TRANSPORT PAYMENTS</v>
          </cell>
          <cell r="K396" t="str">
            <v>GENERAL                        .</v>
          </cell>
          <cell r="N396" t="e">
            <v>#REF!</v>
          </cell>
          <cell r="O396" t="e">
            <v>#REF!</v>
          </cell>
          <cell r="R396" t="e">
            <v>#REF!</v>
          </cell>
          <cell r="S396" t="e">
            <v>#REF!</v>
          </cell>
          <cell r="V396">
            <v>0</v>
          </cell>
          <cell r="W396" t="e">
            <v>#REF!</v>
          </cell>
          <cell r="X396" t="e">
            <v>#REF!</v>
          </cell>
          <cell r="Y396" t="e">
            <v>#REF!</v>
          </cell>
          <cell r="Z396" t="e">
            <v>#REF!</v>
          </cell>
          <cell r="AA396" t="e">
            <v>#REF!</v>
          </cell>
          <cell r="AB396" t="e">
            <v>#REF!</v>
          </cell>
          <cell r="AC396" t="e">
            <v>#REF!</v>
          </cell>
          <cell r="AE396" t="e">
            <v>#REF!</v>
          </cell>
          <cell r="AF396" t="e">
            <v>#REF!</v>
          </cell>
          <cell r="AG396" t="e">
            <v>#REF!</v>
          </cell>
          <cell r="AH396" t="e">
            <v>#REF!</v>
          </cell>
          <cell r="AI396" t="e">
            <v>#REF!</v>
          </cell>
          <cell r="AJ396" t="e">
            <v>#REF!</v>
          </cell>
          <cell r="AK396" t="e">
            <v>#REF!</v>
          </cell>
          <cell r="AL396" t="e">
            <v>#REF!</v>
          </cell>
          <cell r="AM396" t="e">
            <v>#REF!</v>
          </cell>
          <cell r="AN396" t="e">
            <v>#REF!</v>
          </cell>
          <cell r="AR396" t="e">
            <v>#REF!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CB396">
            <v>0</v>
          </cell>
          <cell r="CC396">
            <v>0</v>
          </cell>
          <cell r="CD396">
            <v>0</v>
          </cell>
          <cell r="CE396" t="str">
            <v>WD Contracts Exp</v>
          </cell>
          <cell r="CG396">
            <v>0</v>
          </cell>
          <cell r="CH396" t="str">
            <v>WD Contracts Exp</v>
          </cell>
          <cell r="CJ396">
            <v>0</v>
          </cell>
          <cell r="CL396" t="e">
            <v>#N/A</v>
          </cell>
          <cell r="CN396" t="e">
            <v>#N/A</v>
          </cell>
          <cell r="CO396" t="str">
            <v>PPBJA9910</v>
          </cell>
          <cell r="CR396">
            <v>-21350.66</v>
          </cell>
          <cell r="CS396" t="e">
            <v>#REF!</v>
          </cell>
        </row>
        <row r="397">
          <cell r="A397" t="str">
            <v>PPBJA4400 Total</v>
          </cell>
          <cell r="B397" t="str">
            <v>PPBJA4400</v>
          </cell>
          <cell r="C397" t="str">
            <v xml:space="preserve"> Total</v>
          </cell>
          <cell r="D397" t="str">
            <v>PPBJA4400 Total</v>
          </cell>
          <cell r="E397" t="str">
            <v>PPBJA</v>
          </cell>
          <cell r="F397">
            <v>4400</v>
          </cell>
          <cell r="G397" t="str">
            <v>PPBJA4400</v>
          </cell>
          <cell r="H397" t="str">
            <v>WMRC</v>
          </cell>
          <cell r="I397" t="str">
            <v>HALTON</v>
          </cell>
          <cell r="J397" t="str">
            <v>INCOME</v>
          </cell>
          <cell r="K397" t="str">
            <v>GENERAL                        .</v>
          </cell>
          <cell r="N397">
            <v>0</v>
          </cell>
          <cell r="O397">
            <v>0</v>
          </cell>
          <cell r="R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CA397">
            <v>-530127</v>
          </cell>
          <cell r="CB397">
            <v>-492078</v>
          </cell>
          <cell r="CC397">
            <v>-546031</v>
          </cell>
          <cell r="CD397">
            <v>-562412</v>
          </cell>
          <cell r="CE397" t="str">
            <v>WD Contracts Exp</v>
          </cell>
          <cell r="CG397">
            <v>-530127</v>
          </cell>
          <cell r="CH397" t="str">
            <v>WD Contracts Exp</v>
          </cell>
          <cell r="CN397">
            <v>0</v>
          </cell>
          <cell r="CS397">
            <v>0</v>
          </cell>
        </row>
        <row r="398">
          <cell r="A398" t="str">
            <v>PPBJA9910 Total</v>
          </cell>
          <cell r="B398" t="str">
            <v>PPBJA9910</v>
          </cell>
          <cell r="C398" t="str">
            <v xml:space="preserve"> Total</v>
          </cell>
          <cell r="D398" t="str">
            <v>PPBJA9910 Total</v>
          </cell>
          <cell r="E398" t="str">
            <v>PPBJA</v>
          </cell>
          <cell r="F398">
            <v>9910</v>
          </cell>
          <cell r="G398" t="str">
            <v>PPBJA9910</v>
          </cell>
          <cell r="H398" t="str">
            <v>WMRC</v>
          </cell>
          <cell r="I398" t="str">
            <v>HALTON</v>
          </cell>
          <cell r="J398" t="str">
            <v>INCOME</v>
          </cell>
          <cell r="K398" t="str">
            <v>GENERAL                        .</v>
          </cell>
          <cell r="N398" t="e">
            <v>#REF!</v>
          </cell>
          <cell r="O398" t="e">
            <v>#REF!</v>
          </cell>
          <cell r="R398" t="e">
            <v>#REF!</v>
          </cell>
          <cell r="S398" t="e">
            <v>#REF!</v>
          </cell>
          <cell r="T398" t="e">
            <v>#REF!</v>
          </cell>
          <cell r="U398" t="e">
            <v>#REF!</v>
          </cell>
          <cell r="V398" t="e">
            <v>#REF!</v>
          </cell>
          <cell r="W398" t="e">
            <v>#REF!</v>
          </cell>
          <cell r="X398" t="e">
            <v>#REF!</v>
          </cell>
          <cell r="Y398" t="e">
            <v>#REF!</v>
          </cell>
          <cell r="Z398" t="e">
            <v>#REF!</v>
          </cell>
          <cell r="AA398" t="e">
            <v>#REF!</v>
          </cell>
          <cell r="AB398" t="e">
            <v>#REF!</v>
          </cell>
          <cell r="AC398" t="e">
            <v>#REF!</v>
          </cell>
          <cell r="AE398" t="e">
            <v>#REF!</v>
          </cell>
          <cell r="AF398" t="e">
            <v>#REF!</v>
          </cell>
          <cell r="AG398" t="e">
            <v>#REF!</v>
          </cell>
          <cell r="AH398" t="e">
            <v>#REF!</v>
          </cell>
          <cell r="AI398" t="e">
            <v>#REF!</v>
          </cell>
          <cell r="AJ398" t="e">
            <v>#REF!</v>
          </cell>
          <cell r="AK398" t="e">
            <v>#REF!</v>
          </cell>
          <cell r="AL398" t="e">
            <v>#REF!</v>
          </cell>
          <cell r="AM398" t="e">
            <v>#REF!</v>
          </cell>
          <cell r="AN398" t="e">
            <v>#REF!</v>
          </cell>
          <cell r="AR398" t="e">
            <v>#REF!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CA398">
            <v>-1433595</v>
          </cell>
          <cell r="CB398">
            <v>-1390268</v>
          </cell>
          <cell r="CC398">
            <v>-1476603</v>
          </cell>
          <cell r="CD398">
            <v>-1521199</v>
          </cell>
          <cell r="CE398" t="str">
            <v>WD Contracts Exp</v>
          </cell>
          <cell r="CG398">
            <v>-1433595</v>
          </cell>
          <cell r="CH398" t="str">
            <v>WD Contracts Exp</v>
          </cell>
          <cell r="CJ398">
            <v>-1433595</v>
          </cell>
          <cell r="CL398" t="e">
            <v>#N/A</v>
          </cell>
          <cell r="CN398" t="e">
            <v>#N/A</v>
          </cell>
          <cell r="CO398" t="str">
            <v>PPBJA9910</v>
          </cell>
          <cell r="CR398">
            <v>367942.31</v>
          </cell>
          <cell r="CS398" t="e">
            <v>#REF!</v>
          </cell>
        </row>
        <row r="399">
          <cell r="A399" t="str">
            <v>PRAAA4400 Total</v>
          </cell>
          <cell r="B399" t="str">
            <v>PRAAA4400</v>
          </cell>
          <cell r="C399" t="str">
            <v xml:space="preserve"> Total</v>
          </cell>
          <cell r="D399" t="str">
            <v>PRAAA4400 Total</v>
          </cell>
          <cell r="E399" t="str">
            <v>PRAAA</v>
          </cell>
          <cell r="F399">
            <v>4400</v>
          </cell>
          <cell r="G399" t="str">
            <v>PRAAA4400</v>
          </cell>
          <cell r="H399" t="str">
            <v>LANDFILL</v>
          </cell>
          <cell r="I399" t="str">
            <v>MWHL LANDFILL</v>
          </cell>
          <cell r="J399" t="str">
            <v>LANDFILL GATE FEE</v>
          </cell>
          <cell r="K399" t="str">
            <v>PRIVATE CONTRACTORS            .</v>
          </cell>
          <cell r="N399" t="e">
            <v>#REF!</v>
          </cell>
          <cell r="O399" t="e">
            <v>#REF!</v>
          </cell>
          <cell r="R399" t="e">
            <v>#REF!</v>
          </cell>
          <cell r="S399" t="e">
            <v>#REF!</v>
          </cell>
          <cell r="T399" t="e">
            <v>#REF!</v>
          </cell>
          <cell r="U399" t="e">
            <v>#REF!</v>
          </cell>
          <cell r="V399" t="e">
            <v>#REF!</v>
          </cell>
          <cell r="W399" t="e">
            <v>#REF!</v>
          </cell>
          <cell r="X399" t="e">
            <v>#REF!</v>
          </cell>
          <cell r="Y399" t="e">
            <v>#REF!</v>
          </cell>
          <cell r="Z399" t="e">
            <v>#REF!</v>
          </cell>
          <cell r="AA399" t="e">
            <v>#REF!</v>
          </cell>
          <cell r="AB399" t="e">
            <v>#REF!</v>
          </cell>
          <cell r="AC399" t="e">
            <v>#REF!</v>
          </cell>
          <cell r="AE399" t="e">
            <v>#REF!</v>
          </cell>
          <cell r="AF399" t="e">
            <v>#REF!</v>
          </cell>
          <cell r="AG399" t="e">
            <v>#REF!</v>
          </cell>
          <cell r="AH399" t="e">
            <v>#REF!</v>
          </cell>
          <cell r="AI399" t="e">
            <v>#REF!</v>
          </cell>
          <cell r="AJ399" t="e">
            <v>#REF!</v>
          </cell>
          <cell r="AK399" t="e">
            <v>#REF!</v>
          </cell>
          <cell r="AL399" t="e">
            <v>#REF!</v>
          </cell>
          <cell r="AM399" t="e">
            <v>#REF!</v>
          </cell>
          <cell r="AN399" t="e">
            <v>#REF!</v>
          </cell>
          <cell r="AR399" t="e">
            <v>#REF!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CA399">
            <v>3402000</v>
          </cell>
          <cell r="CB399">
            <v>3834279</v>
          </cell>
          <cell r="CC399">
            <v>3538080</v>
          </cell>
          <cell r="CD399">
            <v>3679603</v>
          </cell>
          <cell r="CE399" t="str">
            <v>WD Contracts Exp</v>
          </cell>
          <cell r="CG399">
            <v>3402000</v>
          </cell>
          <cell r="CH399" t="str">
            <v>WD Contracts Exp</v>
          </cell>
          <cell r="CJ399">
            <v>3402000</v>
          </cell>
          <cell r="CL399" t="e">
            <v>#N/A</v>
          </cell>
          <cell r="CN399" t="e">
            <v>#N/A</v>
          </cell>
          <cell r="CO399" t="str">
            <v>PRAAA4400</v>
          </cell>
          <cell r="CR399">
            <v>3158662.76</v>
          </cell>
          <cell r="CS399" t="e">
            <v>#REF!</v>
          </cell>
        </row>
        <row r="400">
          <cell r="A400" t="str">
            <v>PRAAA6025 Total</v>
          </cell>
          <cell r="B400" t="str">
            <v>PRAAA6025</v>
          </cell>
          <cell r="C400" t="str">
            <v xml:space="preserve"> Total</v>
          </cell>
          <cell r="D400" t="str">
            <v>PRAAA6025 Total</v>
          </cell>
          <cell r="E400" t="str">
            <v>PRAAA</v>
          </cell>
          <cell r="F400">
            <v>6025</v>
          </cell>
          <cell r="G400" t="str">
            <v>PRAAA6025</v>
          </cell>
          <cell r="H400" t="str">
            <v>LANDFILL</v>
          </cell>
          <cell r="I400" t="str">
            <v>MWHL LANDFILL</v>
          </cell>
          <cell r="J400" t="str">
            <v>LANDFILL GATE FEE</v>
          </cell>
          <cell r="K400" t="str">
            <v>SPECIAL CHEQUE CHARGE          .</v>
          </cell>
          <cell r="N400" t="e">
            <v>#REF!</v>
          </cell>
          <cell r="O400" t="e">
            <v>#REF!</v>
          </cell>
          <cell r="R400" t="e">
            <v>#REF!</v>
          </cell>
          <cell r="S400" t="e">
            <v>#REF!</v>
          </cell>
          <cell r="T400" t="e">
            <v>#REF!</v>
          </cell>
          <cell r="U400" t="e">
            <v>#REF!</v>
          </cell>
          <cell r="V400" t="e">
            <v>#REF!</v>
          </cell>
          <cell r="W400" t="e">
            <v>#REF!</v>
          </cell>
          <cell r="X400" t="e">
            <v>#REF!</v>
          </cell>
          <cell r="Y400" t="e">
            <v>#REF!</v>
          </cell>
          <cell r="Z400" t="e">
            <v>#REF!</v>
          </cell>
          <cell r="AA400" t="e">
            <v>#REF!</v>
          </cell>
          <cell r="AB400" t="e">
            <v>#REF!</v>
          </cell>
          <cell r="AC400" t="e">
            <v>#REF!</v>
          </cell>
          <cell r="AE400" t="e">
            <v>#REF!</v>
          </cell>
          <cell r="AF400" t="e">
            <v>#REF!</v>
          </cell>
          <cell r="AG400" t="e">
            <v>#REF!</v>
          </cell>
          <cell r="AH400" t="e">
            <v>#REF!</v>
          </cell>
          <cell r="AI400" t="e">
            <v>#REF!</v>
          </cell>
          <cell r="AJ400" t="e">
            <v>#REF!</v>
          </cell>
          <cell r="AK400" t="e">
            <v>#REF!</v>
          </cell>
          <cell r="AL400" t="e">
            <v>#REF!</v>
          </cell>
          <cell r="AM400" t="e">
            <v>#REF!</v>
          </cell>
          <cell r="AN400" t="e">
            <v>#REF!</v>
          </cell>
          <cell r="AR400" t="e">
            <v>#REF!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CB400">
            <v>0</v>
          </cell>
          <cell r="CC400">
            <v>0</v>
          </cell>
          <cell r="CD400">
            <v>0</v>
          </cell>
          <cell r="CE400" t="str">
            <v>WD Contracts Exp</v>
          </cell>
          <cell r="CG400">
            <v>0</v>
          </cell>
          <cell r="CH400" t="str">
            <v>WD Contracts Exp</v>
          </cell>
          <cell r="CJ400">
            <v>0</v>
          </cell>
          <cell r="CL400" t="e">
            <v>#N/A</v>
          </cell>
          <cell r="CN400" t="e">
            <v>#N/A</v>
          </cell>
          <cell r="CO400" t="str">
            <v>PRAAA6025</v>
          </cell>
          <cell r="CR400">
            <v>25</v>
          </cell>
          <cell r="CS400" t="e">
            <v>#REF!</v>
          </cell>
        </row>
        <row r="401">
          <cell r="A401" t="str">
            <v>PRAAA9910 Total</v>
          </cell>
          <cell r="B401" t="str">
            <v>PRAAA9910</v>
          </cell>
          <cell r="C401" t="str">
            <v xml:space="preserve"> Total</v>
          </cell>
          <cell r="D401" t="str">
            <v>PRAAA9910 Total</v>
          </cell>
          <cell r="E401" t="str">
            <v>PRAAA</v>
          </cell>
          <cell r="F401">
            <v>9910</v>
          </cell>
          <cell r="G401" t="str">
            <v>PRAAA9910</v>
          </cell>
          <cell r="H401" t="str">
            <v>LANDFILL</v>
          </cell>
          <cell r="I401" t="str">
            <v>MWHL LANDFILL</v>
          </cell>
          <cell r="J401" t="str">
            <v>LANDFILL GATE FEE</v>
          </cell>
          <cell r="K401" t="str">
            <v>GENERAL                        .</v>
          </cell>
          <cell r="N401" t="e">
            <v>#REF!</v>
          </cell>
          <cell r="O401" t="e">
            <v>#REF!</v>
          </cell>
          <cell r="R401" t="e">
            <v>#REF!</v>
          </cell>
          <cell r="S401" t="e">
            <v>#REF!</v>
          </cell>
          <cell r="T401" t="e">
            <v>#REF!</v>
          </cell>
          <cell r="U401" t="e">
            <v>#REF!</v>
          </cell>
          <cell r="V401" t="e">
            <v>#REF!</v>
          </cell>
          <cell r="W401" t="e">
            <v>#REF!</v>
          </cell>
          <cell r="X401" t="e">
            <v>#REF!</v>
          </cell>
          <cell r="Y401" t="e">
            <v>#REF!</v>
          </cell>
          <cell r="Z401" t="e">
            <v>#REF!</v>
          </cell>
          <cell r="AA401" t="e">
            <v>#REF!</v>
          </cell>
          <cell r="AB401" t="e">
            <v>#REF!</v>
          </cell>
          <cell r="AC401" t="e">
            <v>#REF!</v>
          </cell>
          <cell r="AE401" t="e">
            <v>#REF!</v>
          </cell>
          <cell r="AF401" t="e">
            <v>#REF!</v>
          </cell>
          <cell r="AG401" t="e">
            <v>#REF!</v>
          </cell>
          <cell r="AH401" t="e">
            <v>#REF!</v>
          </cell>
          <cell r="AI401" t="e">
            <v>#REF!</v>
          </cell>
          <cell r="AJ401" t="e">
            <v>#REF!</v>
          </cell>
          <cell r="AK401" t="e">
            <v>#REF!</v>
          </cell>
          <cell r="AL401" t="e">
            <v>#REF!</v>
          </cell>
          <cell r="AM401" t="e">
            <v>#REF!</v>
          </cell>
          <cell r="AN401" t="e">
            <v>#REF!</v>
          </cell>
          <cell r="AR401" t="e">
            <v>#REF!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CB401">
            <v>0</v>
          </cell>
          <cell r="CC401">
            <v>0</v>
          </cell>
          <cell r="CD401">
            <v>0</v>
          </cell>
          <cell r="CE401" t="str">
            <v>WD Contracts Inc</v>
          </cell>
          <cell r="CG401">
            <v>0</v>
          </cell>
          <cell r="CH401" t="str">
            <v>WD Contracts Inc</v>
          </cell>
          <cell r="CJ401">
            <v>0</v>
          </cell>
          <cell r="CL401" t="e">
            <v>#N/A</v>
          </cell>
          <cell r="CN401" t="e">
            <v>#N/A</v>
          </cell>
          <cell r="CO401" t="str">
            <v>PRABA1510</v>
          </cell>
          <cell r="CR401">
            <v>-80874.63</v>
          </cell>
          <cell r="CS401" t="e">
            <v>#REF!</v>
          </cell>
        </row>
        <row r="402">
          <cell r="A402" t="str">
            <v>PRABA1510 Total</v>
          </cell>
          <cell r="B402" t="str">
            <v>PRABA1510</v>
          </cell>
          <cell r="C402" t="str">
            <v xml:space="preserve"> Total</v>
          </cell>
          <cell r="D402" t="str">
            <v>PRABA1510 Total</v>
          </cell>
          <cell r="E402" t="str">
            <v>PRABA</v>
          </cell>
          <cell r="F402">
            <v>1510</v>
          </cell>
          <cell r="G402" t="str">
            <v>PRABA1510</v>
          </cell>
          <cell r="H402" t="str">
            <v>LANDFILL</v>
          </cell>
          <cell r="I402" t="str">
            <v>MWHL LANDFILL</v>
          </cell>
          <cell r="J402" t="str">
            <v>LANDFILL TAX</v>
          </cell>
          <cell r="K402" t="str">
            <v>RATES                          .</v>
          </cell>
          <cell r="N402" t="e">
            <v>#REF!</v>
          </cell>
          <cell r="O402" t="e">
            <v>#REF!</v>
          </cell>
          <cell r="R402" t="e">
            <v>#REF!</v>
          </cell>
          <cell r="S402" t="e">
            <v>#REF!</v>
          </cell>
          <cell r="V402">
            <v>0</v>
          </cell>
          <cell r="X402">
            <v>0</v>
          </cell>
          <cell r="Z402">
            <v>0</v>
          </cell>
          <cell r="AE402">
            <v>0</v>
          </cell>
          <cell r="AG402">
            <v>0</v>
          </cell>
          <cell r="AN402">
            <v>0</v>
          </cell>
          <cell r="AR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CB402">
            <v>0</v>
          </cell>
          <cell r="CC402">
            <v>0</v>
          </cell>
          <cell r="CD402">
            <v>0</v>
          </cell>
          <cell r="CE402" t="str">
            <v>WD Contracts Exp</v>
          </cell>
          <cell r="CG402">
            <v>0</v>
          </cell>
          <cell r="CH402" t="str">
            <v>WD Contracts Exp</v>
          </cell>
          <cell r="CJ402">
            <v>0</v>
          </cell>
          <cell r="CL402" t="e">
            <v>#N/A</v>
          </cell>
          <cell r="CN402" t="e">
            <v>#N/A</v>
          </cell>
          <cell r="CO402" t="str">
            <v>PRABA1510</v>
          </cell>
          <cell r="CR402">
            <v>0</v>
          </cell>
          <cell r="CS402">
            <v>0</v>
          </cell>
        </row>
        <row r="403">
          <cell r="A403" t="str">
            <v>PRABA4408 Total</v>
          </cell>
          <cell r="B403" t="str">
            <v>PRABA4408</v>
          </cell>
          <cell r="C403" t="str">
            <v xml:space="preserve"> Total</v>
          </cell>
          <cell r="D403" t="str">
            <v>PRABA4408 Total</v>
          </cell>
          <cell r="E403" t="str">
            <v>PRABA</v>
          </cell>
          <cell r="F403">
            <v>4408</v>
          </cell>
          <cell r="G403" t="str">
            <v>PRABA4408</v>
          </cell>
          <cell r="H403" t="str">
            <v>LANDFILL</v>
          </cell>
          <cell r="I403" t="str">
            <v>MWHL LANDFILL</v>
          </cell>
          <cell r="J403" t="str">
            <v>LANDFILL TAX</v>
          </cell>
          <cell r="K403" t="str">
            <v>LANDFILL TAX</v>
          </cell>
          <cell r="N403" t="e">
            <v>#REF!</v>
          </cell>
          <cell r="O403" t="e">
            <v>#REF!</v>
          </cell>
          <cell r="R403" t="e">
            <v>#REF!</v>
          </cell>
          <cell r="S403" t="e">
            <v>#REF!</v>
          </cell>
          <cell r="T403" t="e">
            <v>#REF!</v>
          </cell>
          <cell r="U403" t="e">
            <v>#REF!</v>
          </cell>
          <cell r="V403" t="e">
            <v>#REF!</v>
          </cell>
          <cell r="W403" t="e">
            <v>#REF!</v>
          </cell>
          <cell r="X403" t="e">
            <v>#REF!</v>
          </cell>
          <cell r="Y403" t="e">
            <v>#REF!</v>
          </cell>
          <cell r="Z403" t="e">
            <v>#REF!</v>
          </cell>
          <cell r="AA403" t="e">
            <v>#REF!</v>
          </cell>
          <cell r="AB403" t="e">
            <v>#REF!</v>
          </cell>
          <cell r="AC403" t="e">
            <v>#REF!</v>
          </cell>
          <cell r="AE403" t="e">
            <v>#REF!</v>
          </cell>
          <cell r="AF403" t="e">
            <v>#REF!</v>
          </cell>
          <cell r="AG403" t="e">
            <v>#REF!</v>
          </cell>
          <cell r="AH403" t="e">
            <v>#REF!</v>
          </cell>
          <cell r="AI403" t="e">
            <v>#REF!</v>
          </cell>
          <cell r="AJ403" t="e">
            <v>#REF!</v>
          </cell>
          <cell r="AK403" t="e">
            <v>#REF!</v>
          </cell>
          <cell r="AL403" t="e">
            <v>#REF!</v>
          </cell>
          <cell r="AM403" t="e">
            <v>#REF!</v>
          </cell>
          <cell r="AN403" t="e">
            <v>#REF!</v>
          </cell>
          <cell r="AR403" t="e">
            <v>#REF!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CA403">
            <v>12800000</v>
          </cell>
          <cell r="CB403">
            <v>11200000</v>
          </cell>
          <cell r="CC403">
            <v>14400000</v>
          </cell>
          <cell r="CD403">
            <v>16000000</v>
          </cell>
          <cell r="CE403" t="str">
            <v>WD Contracts Exp</v>
          </cell>
          <cell r="CG403">
            <v>12800000</v>
          </cell>
          <cell r="CH403" t="str">
            <v>WD Contracts Exp</v>
          </cell>
          <cell r="CJ403">
            <v>12800000</v>
          </cell>
          <cell r="CL403" t="e">
            <v>#N/A</v>
          </cell>
          <cell r="CN403" t="e">
            <v>#N/A</v>
          </cell>
          <cell r="CO403" t="str">
            <v>PRABA4408</v>
          </cell>
          <cell r="CR403">
            <v>7778229.71</v>
          </cell>
          <cell r="CS403" t="e">
            <v>#REF!</v>
          </cell>
        </row>
        <row r="404">
          <cell r="A404" t="str">
            <v>PRABA6025 Total</v>
          </cell>
          <cell r="B404" t="str">
            <v>PRABA6025</v>
          </cell>
          <cell r="C404" t="str">
            <v xml:space="preserve"> Total</v>
          </cell>
          <cell r="D404" t="str">
            <v>PRABA6025 Total</v>
          </cell>
          <cell r="E404" t="str">
            <v>PRABA</v>
          </cell>
          <cell r="F404">
            <v>6025</v>
          </cell>
          <cell r="G404" t="str">
            <v>PRABA6025</v>
          </cell>
          <cell r="H404" t="str">
            <v>LANDFILL</v>
          </cell>
          <cell r="I404" t="str">
            <v>MWHL LANDFILL</v>
          </cell>
          <cell r="J404" t="str">
            <v>LANDFILL TAX</v>
          </cell>
          <cell r="K404" t="str">
            <v>SPECIAL CHEQUE CHARGE          .</v>
          </cell>
          <cell r="N404" t="e">
            <v>#REF!</v>
          </cell>
          <cell r="O404" t="e">
            <v>#REF!</v>
          </cell>
          <cell r="R404" t="e">
            <v>#REF!</v>
          </cell>
          <cell r="S404" t="e">
            <v>#REF!</v>
          </cell>
          <cell r="V404">
            <v>0</v>
          </cell>
          <cell r="X404">
            <v>0</v>
          </cell>
          <cell r="Z404">
            <v>0</v>
          </cell>
          <cell r="AE404">
            <v>0</v>
          </cell>
          <cell r="AG404">
            <v>0</v>
          </cell>
          <cell r="AN404">
            <v>0</v>
          </cell>
          <cell r="AR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CB404">
            <v>0</v>
          </cell>
          <cell r="CC404">
            <v>0</v>
          </cell>
          <cell r="CD404">
            <v>0</v>
          </cell>
          <cell r="CE404" t="str">
            <v>WD Contracts Exp</v>
          </cell>
          <cell r="CG404">
            <v>0</v>
          </cell>
          <cell r="CH404" t="str">
            <v>WD Contracts Exp</v>
          </cell>
          <cell r="CJ404">
            <v>0</v>
          </cell>
          <cell r="CL404" t="e">
            <v>#N/A</v>
          </cell>
          <cell r="CN404" t="e">
            <v>#N/A</v>
          </cell>
          <cell r="CO404" t="str">
            <v>PRABA6025</v>
          </cell>
          <cell r="CR404">
            <v>0</v>
          </cell>
          <cell r="CS404">
            <v>0</v>
          </cell>
        </row>
        <row r="405">
          <cell r="A405" t="str">
            <v>PRABA9910 Total</v>
          </cell>
          <cell r="B405" t="str">
            <v>PRABA9910</v>
          </cell>
          <cell r="C405" t="str">
            <v xml:space="preserve"> Total</v>
          </cell>
          <cell r="D405" t="str">
            <v>PRABA9910 Total</v>
          </cell>
          <cell r="E405" t="str">
            <v>PRABA</v>
          </cell>
          <cell r="F405">
            <v>9910</v>
          </cell>
          <cell r="G405" t="str">
            <v>PRABA9910</v>
          </cell>
          <cell r="H405" t="str">
            <v>LANDFILL</v>
          </cell>
          <cell r="I405" t="str">
            <v>MWHL LANDFILL</v>
          </cell>
          <cell r="J405" t="str">
            <v>LANDFILL TAX</v>
          </cell>
          <cell r="K405" t="str">
            <v>GENERAL                        .</v>
          </cell>
          <cell r="N405" t="e">
            <v>#REF!</v>
          </cell>
          <cell r="O405" t="e">
            <v>#REF!</v>
          </cell>
          <cell r="R405" t="e">
            <v>#REF!</v>
          </cell>
          <cell r="S405" t="e">
            <v>#REF!</v>
          </cell>
          <cell r="T405" t="e">
            <v>#REF!</v>
          </cell>
          <cell r="U405" t="e">
            <v>#REF!</v>
          </cell>
          <cell r="V405" t="e">
            <v>#REF!</v>
          </cell>
          <cell r="W405" t="e">
            <v>#REF!</v>
          </cell>
          <cell r="X405" t="e">
            <v>#REF!</v>
          </cell>
          <cell r="Y405" t="e">
            <v>#REF!</v>
          </cell>
          <cell r="Z405" t="e">
            <v>#REF!</v>
          </cell>
          <cell r="AA405" t="e">
            <v>#REF!</v>
          </cell>
          <cell r="AB405" t="e">
            <v>#REF!</v>
          </cell>
          <cell r="AC405" t="e">
            <v>#REF!</v>
          </cell>
          <cell r="AE405" t="e">
            <v>#REF!</v>
          </cell>
          <cell r="AF405" t="e">
            <v>#REF!</v>
          </cell>
          <cell r="AG405" t="e">
            <v>#REF!</v>
          </cell>
          <cell r="AH405" t="e">
            <v>#REF!</v>
          </cell>
          <cell r="AI405" t="e">
            <v>#REF!</v>
          </cell>
          <cell r="AJ405" t="e">
            <v>#REF!</v>
          </cell>
          <cell r="AK405" t="e">
            <v>#REF!</v>
          </cell>
          <cell r="AL405" t="e">
            <v>#REF!</v>
          </cell>
          <cell r="AM405" t="e">
            <v>#REF!</v>
          </cell>
          <cell r="AN405" t="e">
            <v>#REF!</v>
          </cell>
          <cell r="AR405" t="e">
            <v>#REF!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CB405">
            <v>0</v>
          </cell>
          <cell r="CC405">
            <v>0</v>
          </cell>
          <cell r="CD405">
            <v>0</v>
          </cell>
          <cell r="CE405" t="str">
            <v>WD Contracts Inc</v>
          </cell>
          <cell r="CG405">
            <v>0</v>
          </cell>
          <cell r="CH405" t="str">
            <v>WD Contracts Inc</v>
          </cell>
          <cell r="CJ405">
            <v>0</v>
          </cell>
          <cell r="CL405" t="e">
            <v>#N/A</v>
          </cell>
          <cell r="CN405" t="e">
            <v>#N/A</v>
          </cell>
          <cell r="CO405" t="str">
            <v>PRABA9910</v>
          </cell>
          <cell r="CR405">
            <v>2687.01</v>
          </cell>
          <cell r="CS405" t="e">
            <v>#REF!</v>
          </cell>
        </row>
        <row r="406">
          <cell r="A406" t="str">
            <v>PRACA1510 Total</v>
          </cell>
          <cell r="B406" t="str">
            <v>PRACA1510</v>
          </cell>
          <cell r="C406" t="str">
            <v xml:space="preserve"> Total</v>
          </cell>
          <cell r="D406" t="str">
            <v>PRACA1510 Total</v>
          </cell>
          <cell r="E406" t="str">
            <v>PRACA</v>
          </cell>
          <cell r="F406">
            <v>1510</v>
          </cell>
          <cell r="G406" t="str">
            <v>PRACA1510</v>
          </cell>
          <cell r="H406" t="str">
            <v>LANDFILL</v>
          </cell>
          <cell r="I406" t="str">
            <v>MWHL LANDFILL</v>
          </cell>
          <cell r="J406" t="str">
            <v>PERFORMANCE DEDUCTION</v>
          </cell>
          <cell r="K406" t="str">
            <v>RATES                          .</v>
          </cell>
          <cell r="N406" t="e">
            <v>#REF!</v>
          </cell>
          <cell r="O406" t="e">
            <v>#REF!</v>
          </cell>
          <cell r="R406" t="e">
            <v>#REF!</v>
          </cell>
          <cell r="S406" t="e">
            <v>#REF!</v>
          </cell>
          <cell r="V406">
            <v>0</v>
          </cell>
          <cell r="X406">
            <v>0</v>
          </cell>
          <cell r="Z406">
            <v>0</v>
          </cell>
          <cell r="AE406">
            <v>0</v>
          </cell>
          <cell r="AG406">
            <v>0</v>
          </cell>
          <cell r="AN406">
            <v>0</v>
          </cell>
          <cell r="AR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CB406">
            <v>0</v>
          </cell>
          <cell r="CC406">
            <v>0</v>
          </cell>
          <cell r="CD406">
            <v>0</v>
          </cell>
          <cell r="CE406" t="str">
            <v>WD Contracts Exp</v>
          </cell>
          <cell r="CG406">
            <v>0</v>
          </cell>
          <cell r="CH406" t="str">
            <v>WD Contracts Exp</v>
          </cell>
          <cell r="CJ406">
            <v>0</v>
          </cell>
          <cell r="CL406" t="e">
            <v>#N/A</v>
          </cell>
          <cell r="CN406" t="e">
            <v>#N/A</v>
          </cell>
          <cell r="CO406" t="str">
            <v>PRADA1510</v>
          </cell>
          <cell r="CR406">
            <v>0</v>
          </cell>
          <cell r="CS406">
            <v>0</v>
          </cell>
        </row>
        <row r="407">
          <cell r="A407" t="str">
            <v>PRADA1510 Total</v>
          </cell>
          <cell r="B407" t="str">
            <v>PRADA1510</v>
          </cell>
          <cell r="C407" t="str">
            <v xml:space="preserve"> Total</v>
          </cell>
          <cell r="D407" t="str">
            <v>PRADA1510 Total</v>
          </cell>
          <cell r="E407" t="str">
            <v>PRADA</v>
          </cell>
          <cell r="F407">
            <v>1510</v>
          </cell>
          <cell r="G407" t="str">
            <v>PRADA1510</v>
          </cell>
          <cell r="H407" t="str">
            <v>LANDFILL</v>
          </cell>
          <cell r="I407" t="str">
            <v>MWHL LANDFILL</v>
          </cell>
          <cell r="J407" t="str">
            <v>MWHL ADMIN</v>
          </cell>
          <cell r="K407" t="str">
            <v>RATES                          .</v>
          </cell>
          <cell r="N407" t="e">
            <v>#REF!</v>
          </cell>
          <cell r="O407" t="e">
            <v>#REF!</v>
          </cell>
          <cell r="R407" t="e">
            <v>#REF!</v>
          </cell>
          <cell r="S407" t="e">
            <v>#REF!</v>
          </cell>
          <cell r="V407">
            <v>0</v>
          </cell>
          <cell r="X407">
            <v>0</v>
          </cell>
          <cell r="Z407">
            <v>0</v>
          </cell>
          <cell r="AE407">
            <v>0</v>
          </cell>
          <cell r="AG407">
            <v>0</v>
          </cell>
          <cell r="AN407">
            <v>0</v>
          </cell>
          <cell r="AR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CB407">
            <v>0</v>
          </cell>
          <cell r="CC407">
            <v>0</v>
          </cell>
          <cell r="CD407">
            <v>0</v>
          </cell>
          <cell r="CE407" t="str">
            <v>WD Contracts Exp</v>
          </cell>
          <cell r="CG407">
            <v>0</v>
          </cell>
          <cell r="CH407" t="str">
            <v>WD Contracts Exp</v>
          </cell>
          <cell r="CJ407">
            <v>0</v>
          </cell>
          <cell r="CL407" t="e">
            <v>#N/A</v>
          </cell>
          <cell r="CN407" t="e">
            <v>#N/A</v>
          </cell>
          <cell r="CO407" t="str">
            <v>PRADA4400</v>
          </cell>
          <cell r="CR407">
            <v>0</v>
          </cell>
          <cell r="CS407">
            <v>0</v>
          </cell>
        </row>
        <row r="408">
          <cell r="A408" t="str">
            <v>PRADA4400 Total</v>
          </cell>
          <cell r="B408" t="str">
            <v>PRADA4400</v>
          </cell>
          <cell r="C408" t="str">
            <v xml:space="preserve"> Total</v>
          </cell>
          <cell r="D408" t="str">
            <v>PRADA4400 Total</v>
          </cell>
          <cell r="E408" t="str">
            <v>PRADA</v>
          </cell>
          <cell r="F408">
            <v>4400</v>
          </cell>
          <cell r="G408" t="str">
            <v>PRADA4400</v>
          </cell>
          <cell r="H408" t="str">
            <v>LANDFILL</v>
          </cell>
          <cell r="I408" t="str">
            <v>MWHL LANDFILL</v>
          </cell>
          <cell r="J408" t="str">
            <v>MWHL ADMIN</v>
          </cell>
          <cell r="K408" t="str">
            <v>PRIVATE CONTRACTORS            .</v>
          </cell>
          <cell r="N408" t="e">
            <v>#REF!</v>
          </cell>
          <cell r="O408" t="e">
            <v>#REF!</v>
          </cell>
          <cell r="R408" t="e">
            <v>#REF!</v>
          </cell>
          <cell r="S408" t="e">
            <v>#REF!</v>
          </cell>
          <cell r="T408" t="e">
            <v>#REF!</v>
          </cell>
          <cell r="U408" t="e">
            <v>#REF!</v>
          </cell>
          <cell r="V408" t="e">
            <v>#REF!</v>
          </cell>
          <cell r="W408" t="e">
            <v>#REF!</v>
          </cell>
          <cell r="X408" t="e">
            <v>#REF!</v>
          </cell>
          <cell r="Y408" t="e">
            <v>#REF!</v>
          </cell>
          <cell r="Z408" t="e">
            <v>#REF!</v>
          </cell>
          <cell r="AA408" t="e">
            <v>#REF!</v>
          </cell>
          <cell r="AB408" t="e">
            <v>#REF!</v>
          </cell>
          <cell r="AC408" t="e">
            <v>#REF!</v>
          </cell>
          <cell r="AE408" t="e">
            <v>#REF!</v>
          </cell>
          <cell r="AF408" t="e">
            <v>#REF!</v>
          </cell>
          <cell r="AG408" t="e">
            <v>#REF!</v>
          </cell>
          <cell r="AH408" t="e">
            <v>#REF!</v>
          </cell>
          <cell r="AI408" t="e">
            <v>#REF!</v>
          </cell>
          <cell r="AJ408" t="e">
            <v>#REF!</v>
          </cell>
          <cell r="AK408" t="e">
            <v>#REF!</v>
          </cell>
          <cell r="AL408" t="e">
            <v>#REF!</v>
          </cell>
          <cell r="AM408" t="e">
            <v>#REF!</v>
          </cell>
          <cell r="AN408" t="e">
            <v>#REF!</v>
          </cell>
          <cell r="AR408" t="e">
            <v>#REF!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CB408">
            <v>0</v>
          </cell>
          <cell r="CC408">
            <v>0</v>
          </cell>
          <cell r="CD408">
            <v>0</v>
          </cell>
          <cell r="CE408" t="str">
            <v>WD Contracts Exp</v>
          </cell>
          <cell r="CG408">
            <v>0</v>
          </cell>
          <cell r="CH408" t="str">
            <v>WD Contracts Exp</v>
          </cell>
          <cell r="CJ408">
            <v>0</v>
          </cell>
          <cell r="CL408" t="e">
            <v>#N/A</v>
          </cell>
          <cell r="CN408" t="e">
            <v>#N/A</v>
          </cell>
          <cell r="CO408" t="str">
            <v>PRADA4400</v>
          </cell>
          <cell r="CR408">
            <v>588232.76</v>
          </cell>
          <cell r="CS408" t="e">
            <v>#REF!</v>
          </cell>
        </row>
        <row r="409">
          <cell r="A409" t="str">
            <v>PRBAA4400 Total</v>
          </cell>
          <cell r="B409" t="str">
            <v>PRBAA4400</v>
          </cell>
          <cell r="C409" t="str">
            <v xml:space="preserve"> Total</v>
          </cell>
          <cell r="D409" t="str">
            <v>PRBAA4400 Total</v>
          </cell>
          <cell r="E409" t="str">
            <v>PRBAA</v>
          </cell>
          <cell r="F409">
            <v>4400</v>
          </cell>
          <cell r="G409" t="str">
            <v>PRBAA4400</v>
          </cell>
          <cell r="H409" t="str">
            <v>LANDFILL</v>
          </cell>
          <cell r="I409" t="str">
            <v>TOP UP LANDFILL</v>
          </cell>
          <cell r="J409" t="str">
            <v>LANDFILL GATE FEE</v>
          </cell>
          <cell r="K409" t="str">
            <v>PRIVATE CONTRACTORS            .</v>
          </cell>
          <cell r="N409" t="e">
            <v>#REF!</v>
          </cell>
          <cell r="O409" t="e">
            <v>#REF!</v>
          </cell>
          <cell r="R409" t="e">
            <v>#REF!</v>
          </cell>
          <cell r="S409" t="e">
            <v>#REF!</v>
          </cell>
          <cell r="T409" t="e">
            <v>#REF!</v>
          </cell>
          <cell r="U409" t="e">
            <v>#REF!</v>
          </cell>
          <cell r="V409" t="e">
            <v>#REF!</v>
          </cell>
          <cell r="W409" t="e">
            <v>#REF!</v>
          </cell>
          <cell r="X409" t="e">
            <v>#REF!</v>
          </cell>
          <cell r="Y409" t="e">
            <v>#REF!</v>
          </cell>
          <cell r="Z409" t="e">
            <v>#REF!</v>
          </cell>
          <cell r="AA409" t="e">
            <v>#REF!</v>
          </cell>
          <cell r="AB409" t="e">
            <v>#REF!</v>
          </cell>
          <cell r="AC409" t="e">
            <v>#REF!</v>
          </cell>
          <cell r="AE409" t="e">
            <v>#REF!</v>
          </cell>
          <cell r="AF409" t="e">
            <v>#REF!</v>
          </cell>
          <cell r="AG409" t="e">
            <v>#REF!</v>
          </cell>
          <cell r="AH409" t="e">
            <v>#REF!</v>
          </cell>
          <cell r="AI409" t="e">
            <v>#REF!</v>
          </cell>
          <cell r="AJ409" t="e">
            <v>#REF!</v>
          </cell>
          <cell r="AK409" t="e">
            <v>#REF!</v>
          </cell>
          <cell r="AL409" t="e">
            <v>#REF!</v>
          </cell>
          <cell r="AM409" t="e">
            <v>#REF!</v>
          </cell>
          <cell r="AN409" t="e">
            <v>#REF!</v>
          </cell>
          <cell r="AR409" t="e">
            <v>#REF!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CA409">
            <v>3690337</v>
          </cell>
          <cell r="CB409">
            <v>2895675</v>
          </cell>
          <cell r="CC409">
            <v>3837950</v>
          </cell>
          <cell r="CD409">
            <v>3991468</v>
          </cell>
          <cell r="CE409" t="str">
            <v>WD Contracts Exp</v>
          </cell>
          <cell r="CG409">
            <v>3690337</v>
          </cell>
          <cell r="CH409" t="str">
            <v>WD Contracts Exp</v>
          </cell>
          <cell r="CJ409">
            <v>3690337</v>
          </cell>
          <cell r="CL409" t="e">
            <v>#N/A</v>
          </cell>
          <cell r="CN409" t="e">
            <v>#N/A</v>
          </cell>
          <cell r="CO409" t="str">
            <v>PRBAA4400</v>
          </cell>
          <cell r="CR409">
            <v>4066833.6399999997</v>
          </cell>
          <cell r="CS409" t="e">
            <v>#REF!</v>
          </cell>
        </row>
        <row r="410">
          <cell r="A410" t="str">
            <v>PRBAA4408 Total</v>
          </cell>
          <cell r="B410" t="str">
            <v>PRBAA4408</v>
          </cell>
          <cell r="C410" t="str">
            <v xml:space="preserve"> Total</v>
          </cell>
          <cell r="D410" t="str">
            <v>PRBAA4408 Total</v>
          </cell>
          <cell r="E410" t="str">
            <v>PRBAA</v>
          </cell>
          <cell r="F410">
            <v>4408</v>
          </cell>
          <cell r="G410" t="str">
            <v>PRBAA4408</v>
          </cell>
          <cell r="H410" t="str">
            <v>LANDFILL</v>
          </cell>
          <cell r="I410" t="str">
            <v>TOP UP LANDFILL</v>
          </cell>
          <cell r="J410" t="str">
            <v>LANDFILL GATE FEE</v>
          </cell>
          <cell r="K410" t="str">
            <v>LANDFILL TAX</v>
          </cell>
          <cell r="N410" t="e">
            <v>#REF!</v>
          </cell>
          <cell r="O410" t="e">
            <v>#REF!</v>
          </cell>
          <cell r="R410" t="e">
            <v>#REF!</v>
          </cell>
          <cell r="S410" t="e">
            <v>#REF!</v>
          </cell>
          <cell r="T410" t="e">
            <v>#REF!</v>
          </cell>
          <cell r="U410" t="e">
            <v>#REF!</v>
          </cell>
          <cell r="V410" t="e">
            <v>#REF!</v>
          </cell>
          <cell r="W410" t="e">
            <v>#REF!</v>
          </cell>
          <cell r="X410" t="e">
            <v>#REF!</v>
          </cell>
          <cell r="Y410" t="e">
            <v>#REF!</v>
          </cell>
          <cell r="Z410" t="e">
            <v>#REF!</v>
          </cell>
          <cell r="AA410" t="e">
            <v>#REF!</v>
          </cell>
          <cell r="AB410" t="e">
            <v>#REF!</v>
          </cell>
          <cell r="AC410" t="e">
            <v>#REF!</v>
          </cell>
          <cell r="AE410" t="e">
            <v>#REF!</v>
          </cell>
          <cell r="AF410" t="e">
            <v>#REF!</v>
          </cell>
          <cell r="AG410" t="e">
            <v>#REF!</v>
          </cell>
          <cell r="AH410" t="e">
            <v>#REF!</v>
          </cell>
          <cell r="AI410" t="e">
            <v>#REF!</v>
          </cell>
          <cell r="AJ410" t="e">
            <v>#REF!</v>
          </cell>
          <cell r="AK410" t="e">
            <v>#REF!</v>
          </cell>
          <cell r="AL410" t="e">
            <v>#REF!</v>
          </cell>
          <cell r="AM410" t="e">
            <v>#REF!</v>
          </cell>
          <cell r="AN410" t="e">
            <v>#REF!</v>
          </cell>
          <cell r="AR410" t="e">
            <v>#REF!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CB410">
            <v>0</v>
          </cell>
          <cell r="CC410">
            <v>0</v>
          </cell>
          <cell r="CD410">
            <v>0</v>
          </cell>
          <cell r="CE410" t="str">
            <v>WD Contracts Exp</v>
          </cell>
          <cell r="CG410">
            <v>0</v>
          </cell>
          <cell r="CH410" t="str">
            <v>WD Contracts Exp</v>
          </cell>
          <cell r="CJ410">
            <v>0</v>
          </cell>
          <cell r="CL410" t="e">
            <v>#N/A</v>
          </cell>
          <cell r="CN410" t="e">
            <v>#N/A</v>
          </cell>
          <cell r="CO410" t="str">
            <v>PRBAA6025</v>
          </cell>
          <cell r="CR410">
            <v>1770711.52</v>
          </cell>
          <cell r="CS410" t="e">
            <v>#REF!</v>
          </cell>
        </row>
        <row r="411">
          <cell r="A411" t="str">
            <v>PRBAA6025 Total</v>
          </cell>
          <cell r="B411" t="str">
            <v>PRBAA6025</v>
          </cell>
          <cell r="C411" t="str">
            <v xml:space="preserve"> Total</v>
          </cell>
          <cell r="D411" t="str">
            <v>PRBAA6025 Total</v>
          </cell>
          <cell r="E411" t="str">
            <v>PRBAA</v>
          </cell>
          <cell r="F411">
            <v>6025</v>
          </cell>
          <cell r="G411" t="str">
            <v>PRBAA6025</v>
          </cell>
          <cell r="H411" t="str">
            <v>LANDFILL</v>
          </cell>
          <cell r="I411" t="str">
            <v>TOP UP LANDFILL</v>
          </cell>
          <cell r="J411" t="str">
            <v>LANDFILL GATE FEE</v>
          </cell>
          <cell r="K411" t="str">
            <v>SPECIAL CHEQUE CHARGE          .</v>
          </cell>
          <cell r="N411" t="e">
            <v>#REF!</v>
          </cell>
          <cell r="O411" t="e">
            <v>#REF!</v>
          </cell>
          <cell r="R411" t="e">
            <v>#REF!</v>
          </cell>
          <cell r="S411" t="e">
            <v>#REF!</v>
          </cell>
          <cell r="V411">
            <v>0</v>
          </cell>
          <cell r="X411">
            <v>0</v>
          </cell>
          <cell r="Z411">
            <v>0</v>
          </cell>
          <cell r="AE411">
            <v>0</v>
          </cell>
          <cell r="AG411">
            <v>0</v>
          </cell>
          <cell r="AN411">
            <v>0</v>
          </cell>
          <cell r="AR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CB411">
            <v>0</v>
          </cell>
          <cell r="CC411">
            <v>0</v>
          </cell>
          <cell r="CD411">
            <v>0</v>
          </cell>
          <cell r="CE411" t="str">
            <v>WD Contracts Exp</v>
          </cell>
          <cell r="CG411">
            <v>0</v>
          </cell>
          <cell r="CH411" t="str">
            <v>WD Contracts Exp</v>
          </cell>
          <cell r="CJ411">
            <v>0</v>
          </cell>
          <cell r="CL411" t="e">
            <v>#N/A</v>
          </cell>
          <cell r="CN411" t="e">
            <v>#N/A</v>
          </cell>
          <cell r="CO411" t="str">
            <v>PRBBA4408</v>
          </cell>
          <cell r="CR411">
            <v>0</v>
          </cell>
          <cell r="CS411">
            <v>0</v>
          </cell>
        </row>
        <row r="412">
          <cell r="A412" t="str">
            <v>PRBBA4408 Total</v>
          </cell>
          <cell r="B412" t="str">
            <v>PRBBA4408</v>
          </cell>
          <cell r="C412" t="str">
            <v xml:space="preserve"> Total</v>
          </cell>
          <cell r="D412" t="str">
            <v>PRBBA4408 Total</v>
          </cell>
          <cell r="E412" t="str">
            <v>PRBBA</v>
          </cell>
          <cell r="F412">
            <v>4408</v>
          </cell>
          <cell r="G412" t="str">
            <v>PRBBA4408</v>
          </cell>
          <cell r="H412" t="str">
            <v>LANDFILL</v>
          </cell>
          <cell r="I412" t="str">
            <v>TOP UP LANDFILL</v>
          </cell>
          <cell r="J412" t="str">
            <v>LANDFILL TAX</v>
          </cell>
          <cell r="K412" t="str">
            <v>LANDFILL TAX</v>
          </cell>
          <cell r="N412" t="e">
            <v>#REF!</v>
          </cell>
          <cell r="O412" t="e">
            <v>#REF!</v>
          </cell>
          <cell r="R412" t="e">
            <v>#REF!</v>
          </cell>
          <cell r="S412" t="e">
            <v>#REF!</v>
          </cell>
          <cell r="T412" t="e">
            <v>#REF!</v>
          </cell>
          <cell r="U412" t="e">
            <v>#REF!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 t="e">
            <v>#REF!</v>
          </cell>
          <cell r="AA412" t="e">
            <v>#REF!</v>
          </cell>
          <cell r="AB412" t="e">
            <v>#REF!</v>
          </cell>
          <cell r="AC412" t="e">
            <v>#REF!</v>
          </cell>
          <cell r="AE412" t="e">
            <v>#REF!</v>
          </cell>
          <cell r="AF412" t="e">
            <v>#REF!</v>
          </cell>
          <cell r="AG412" t="e">
            <v>#REF!</v>
          </cell>
          <cell r="AH412" t="e">
            <v>#REF!</v>
          </cell>
          <cell r="AI412" t="e">
            <v>#REF!</v>
          </cell>
          <cell r="AJ412" t="e">
            <v>#REF!</v>
          </cell>
          <cell r="AK412" t="e">
            <v>#REF!</v>
          </cell>
          <cell r="AL412" t="e">
            <v>#REF!</v>
          </cell>
          <cell r="AM412" t="e">
            <v>#REF!</v>
          </cell>
          <cell r="AN412" t="e">
            <v>#REF!</v>
          </cell>
          <cell r="AR412" t="e">
            <v>#REF!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CA412">
            <v>13884864</v>
          </cell>
          <cell r="CB412">
            <v>12096000</v>
          </cell>
          <cell r="CC412">
            <v>15620472</v>
          </cell>
          <cell r="CD412">
            <v>17356080</v>
          </cell>
          <cell r="CE412" t="str">
            <v>WD Contracts Exp</v>
          </cell>
          <cell r="CG412">
            <v>13884864</v>
          </cell>
          <cell r="CH412" t="str">
            <v>WD Contracts Exp</v>
          </cell>
          <cell r="CJ412">
            <v>13884864</v>
          </cell>
          <cell r="CL412" t="e">
            <v>#N/A</v>
          </cell>
          <cell r="CN412" t="e">
            <v>#N/A</v>
          </cell>
          <cell r="CO412" t="str">
            <v>PRBBA4408</v>
          </cell>
          <cell r="CR412">
            <v>12280817.84</v>
          </cell>
          <cell r="CS412" t="e">
            <v>#REF!</v>
          </cell>
        </row>
        <row r="413">
          <cell r="A413" t="str">
            <v>PRCAA4400 Total</v>
          </cell>
          <cell r="B413" t="str">
            <v>PRCAA4400</v>
          </cell>
          <cell r="C413" t="str">
            <v xml:space="preserve"> Total</v>
          </cell>
          <cell r="D413" t="str">
            <v>PRCAA4400 Total</v>
          </cell>
          <cell r="E413" t="str">
            <v>PRCAA</v>
          </cell>
          <cell r="F413">
            <v>4400</v>
          </cell>
          <cell r="G413" t="str">
            <v>PRCAA4400</v>
          </cell>
          <cell r="H413" t="str">
            <v>LANDFILL</v>
          </cell>
          <cell r="I413" t="str">
            <v>ASBESTOS LANDFILL</v>
          </cell>
          <cell r="J413" t="str">
            <v>LANDFILL GATE FEE</v>
          </cell>
          <cell r="K413" t="str">
            <v>PRIVATE CONTRACTORS            .</v>
          </cell>
          <cell r="N413" t="e">
            <v>#REF!</v>
          </cell>
          <cell r="O413" t="e">
            <v>#REF!</v>
          </cell>
          <cell r="R413" t="e">
            <v>#REF!</v>
          </cell>
          <cell r="S413" t="e">
            <v>#REF!</v>
          </cell>
          <cell r="T413" t="e">
            <v>#REF!</v>
          </cell>
          <cell r="U413" t="e">
            <v>#REF!</v>
          </cell>
          <cell r="V413" t="e">
            <v>#REF!</v>
          </cell>
          <cell r="W413" t="e">
            <v>#REF!</v>
          </cell>
          <cell r="X413" t="e">
            <v>#REF!</v>
          </cell>
          <cell r="Y413" t="e">
            <v>#REF!</v>
          </cell>
          <cell r="Z413" t="e">
            <v>#REF!</v>
          </cell>
          <cell r="AA413" t="e">
            <v>#REF!</v>
          </cell>
          <cell r="AB413" t="e">
            <v>#REF!</v>
          </cell>
          <cell r="AC413" t="e">
            <v>#REF!</v>
          </cell>
          <cell r="AE413" t="e">
            <v>#REF!</v>
          </cell>
          <cell r="AF413" t="e">
            <v>#REF!</v>
          </cell>
          <cell r="AG413" t="e">
            <v>#REF!</v>
          </cell>
          <cell r="AH413" t="e">
            <v>#REF!</v>
          </cell>
          <cell r="AI413" t="e">
            <v>#REF!</v>
          </cell>
          <cell r="AJ413" t="e">
            <v>#REF!</v>
          </cell>
          <cell r="AK413" t="e">
            <v>#REF!</v>
          </cell>
          <cell r="AL413" t="e">
            <v>#REF!</v>
          </cell>
          <cell r="AM413" t="e">
            <v>#REF!</v>
          </cell>
          <cell r="AN413" t="e">
            <v>#REF!</v>
          </cell>
          <cell r="AR413" t="e">
            <v>#REF!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CA413">
            <v>20970</v>
          </cell>
          <cell r="CB413">
            <v>20038</v>
          </cell>
          <cell r="CC413">
            <v>21809</v>
          </cell>
          <cell r="CD413">
            <v>22860</v>
          </cell>
          <cell r="CE413" t="str">
            <v>WD Contracts Exp</v>
          </cell>
          <cell r="CG413">
            <v>20970</v>
          </cell>
          <cell r="CH413" t="str">
            <v>WD Contracts Exp</v>
          </cell>
          <cell r="CJ413">
            <v>20970</v>
          </cell>
          <cell r="CL413" t="e">
            <v>#N/A</v>
          </cell>
          <cell r="CN413" t="e">
            <v>#N/A</v>
          </cell>
          <cell r="CO413" t="str">
            <v>PRCAA4400</v>
          </cell>
          <cell r="CR413">
            <v>13069.16</v>
          </cell>
          <cell r="CS413" t="e">
            <v>#REF!</v>
          </cell>
        </row>
        <row r="414">
          <cell r="A414" t="str">
            <v>PRCAA4408 Total</v>
          </cell>
          <cell r="B414" t="str">
            <v>PRCAA4408</v>
          </cell>
          <cell r="C414" t="str">
            <v xml:space="preserve"> Total</v>
          </cell>
          <cell r="D414" t="str">
            <v>PRCAA4408 Total</v>
          </cell>
          <cell r="E414" t="str">
            <v>PRCAA</v>
          </cell>
          <cell r="F414">
            <v>4408</v>
          </cell>
          <cell r="G414" t="str">
            <v>PRCAA4408</v>
          </cell>
          <cell r="H414" t="str">
            <v>LANDFILL</v>
          </cell>
          <cell r="I414" t="str">
            <v>ASBESTOS LANDFILL</v>
          </cell>
          <cell r="J414" t="str">
            <v>LANDFILL GATE FEE</v>
          </cell>
          <cell r="K414" t="str">
            <v>LANDFILL TAX</v>
          </cell>
          <cell r="N414" t="e">
            <v>#REF!</v>
          </cell>
          <cell r="O414" t="e">
            <v>#REF!</v>
          </cell>
          <cell r="R414" t="e">
            <v>#REF!</v>
          </cell>
          <cell r="S414" t="e">
            <v>#REF!</v>
          </cell>
          <cell r="V414">
            <v>0</v>
          </cell>
          <cell r="X414">
            <v>0</v>
          </cell>
          <cell r="Z414">
            <v>0</v>
          </cell>
          <cell r="AE414">
            <v>0</v>
          </cell>
          <cell r="AG414">
            <v>0</v>
          </cell>
          <cell r="AN414">
            <v>0</v>
          </cell>
          <cell r="AR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CB414">
            <v>0</v>
          </cell>
          <cell r="CC414">
            <v>0</v>
          </cell>
          <cell r="CD414">
            <v>0</v>
          </cell>
          <cell r="CE414" t="str">
            <v>WD Contracts Exp</v>
          </cell>
          <cell r="CG414">
            <v>0</v>
          </cell>
          <cell r="CH414" t="str">
            <v>WD Contracts Exp</v>
          </cell>
          <cell r="CJ414">
            <v>0</v>
          </cell>
          <cell r="CL414" t="e">
            <v>#N/A</v>
          </cell>
          <cell r="CN414" t="e">
            <v>#N/A</v>
          </cell>
          <cell r="CO414" t="str">
            <v>PRCAA6025</v>
          </cell>
          <cell r="CR414">
            <v>0</v>
          </cell>
          <cell r="CS414">
            <v>0</v>
          </cell>
        </row>
        <row r="415">
          <cell r="A415" t="str">
            <v>PRCAA6025 Total</v>
          </cell>
          <cell r="B415" t="str">
            <v>PRCAA6025</v>
          </cell>
          <cell r="C415" t="str">
            <v xml:space="preserve"> Total</v>
          </cell>
          <cell r="D415" t="str">
            <v>PRCAA6025 Total</v>
          </cell>
          <cell r="E415" t="str">
            <v>PRCAA</v>
          </cell>
          <cell r="F415">
            <v>6025</v>
          </cell>
          <cell r="G415" t="str">
            <v>PRCAA6025</v>
          </cell>
          <cell r="H415" t="str">
            <v>LANDFILL</v>
          </cell>
          <cell r="I415" t="str">
            <v>ASBESTOS LANDFILL</v>
          </cell>
          <cell r="J415" t="str">
            <v>LANDFILL GATE FEE</v>
          </cell>
          <cell r="K415" t="str">
            <v>SPECIAL CHEQUE CHARGE          .</v>
          </cell>
          <cell r="N415" t="e">
            <v>#REF!</v>
          </cell>
          <cell r="O415" t="e">
            <v>#REF!</v>
          </cell>
          <cell r="R415" t="e">
            <v>#REF!</v>
          </cell>
          <cell r="S415" t="e">
            <v>#REF!</v>
          </cell>
          <cell r="V415">
            <v>0</v>
          </cell>
          <cell r="X415">
            <v>0</v>
          </cell>
          <cell r="Z415">
            <v>0</v>
          </cell>
          <cell r="AE415">
            <v>0</v>
          </cell>
          <cell r="AG415">
            <v>0</v>
          </cell>
          <cell r="AN415">
            <v>0</v>
          </cell>
          <cell r="AR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CB415">
            <v>0</v>
          </cell>
          <cell r="CC415">
            <v>0</v>
          </cell>
          <cell r="CD415">
            <v>0</v>
          </cell>
          <cell r="CE415" t="str">
            <v>WD Contracts Exp</v>
          </cell>
          <cell r="CG415">
            <v>0</v>
          </cell>
          <cell r="CH415" t="str">
            <v>WD Contracts Exp</v>
          </cell>
          <cell r="CJ415">
            <v>0</v>
          </cell>
          <cell r="CL415" t="e">
            <v>#N/A</v>
          </cell>
          <cell r="CN415" t="e">
            <v>#N/A</v>
          </cell>
          <cell r="CO415" t="str">
            <v>PRCAA6025</v>
          </cell>
          <cell r="CR415">
            <v>0</v>
          </cell>
          <cell r="CS415">
            <v>0</v>
          </cell>
        </row>
        <row r="416">
          <cell r="A416" t="str">
            <v>PRCBA4408 Total</v>
          </cell>
          <cell r="B416" t="str">
            <v>PRCBA4408</v>
          </cell>
          <cell r="C416" t="str">
            <v xml:space="preserve"> Total</v>
          </cell>
          <cell r="D416" t="str">
            <v>PRCBA4408 Total</v>
          </cell>
          <cell r="E416" t="str">
            <v>PRCBA</v>
          </cell>
          <cell r="F416">
            <v>4408</v>
          </cell>
          <cell r="G416" t="str">
            <v>PRCBA4408</v>
          </cell>
          <cell r="H416" t="str">
            <v>LANDFILL</v>
          </cell>
          <cell r="I416" t="str">
            <v>ASBESTOS LANDFILL</v>
          </cell>
          <cell r="J416" t="str">
            <v>LANDFILL TAX</v>
          </cell>
          <cell r="K416" t="str">
            <v>LANDFILL TAX</v>
          </cell>
          <cell r="N416" t="e">
            <v>#REF!</v>
          </cell>
          <cell r="O416" t="e">
            <v>#REF!</v>
          </cell>
          <cell r="R416" t="e">
            <v>#REF!</v>
          </cell>
          <cell r="S416" t="e">
            <v>#REF!</v>
          </cell>
          <cell r="T416" t="e">
            <v>#REF!</v>
          </cell>
          <cell r="U416" t="e">
            <v>#REF!</v>
          </cell>
          <cell r="V416" t="e">
            <v>#REF!</v>
          </cell>
          <cell r="W416" t="e">
            <v>#REF!</v>
          </cell>
          <cell r="X416" t="e">
            <v>#REF!</v>
          </cell>
          <cell r="Y416" t="e">
            <v>#REF!</v>
          </cell>
          <cell r="Z416" t="e">
            <v>#REF!</v>
          </cell>
          <cell r="AA416" t="e">
            <v>#REF!</v>
          </cell>
          <cell r="AB416" t="e">
            <v>#REF!</v>
          </cell>
          <cell r="AC416" t="e">
            <v>#REF!</v>
          </cell>
          <cell r="AE416" t="e">
            <v>#REF!</v>
          </cell>
          <cell r="AF416" t="e">
            <v>#REF!</v>
          </cell>
          <cell r="AG416" t="e">
            <v>#REF!</v>
          </cell>
          <cell r="AH416" t="e">
            <v>#REF!</v>
          </cell>
          <cell r="AI416" t="e">
            <v>#REF!</v>
          </cell>
          <cell r="AJ416" t="e">
            <v>#REF!</v>
          </cell>
          <cell r="AK416" t="e">
            <v>#REF!</v>
          </cell>
          <cell r="AL416" t="e">
            <v>#REF!</v>
          </cell>
          <cell r="AM416" t="e">
            <v>#REF!</v>
          </cell>
          <cell r="AN416" t="e">
            <v>#REF!</v>
          </cell>
          <cell r="AR416" t="e">
            <v>#REF!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 t="str">
            <v>WD Contracts Exp</v>
          </cell>
          <cell r="CG416">
            <v>0</v>
          </cell>
          <cell r="CH416" t="str">
            <v>WD Contracts Exp</v>
          </cell>
          <cell r="CJ416">
            <v>0</v>
          </cell>
          <cell r="CL416" t="e">
            <v>#N/A</v>
          </cell>
          <cell r="CN416" t="e">
            <v>#N/A</v>
          </cell>
          <cell r="CO416" t="str">
            <v>PRCBA4408</v>
          </cell>
          <cell r="CR416">
            <v>7650.2400000000007</v>
          </cell>
          <cell r="CS416" t="e">
            <v>#REF!</v>
          </cell>
        </row>
        <row r="417">
          <cell r="A417" t="str">
            <v>PSAAA1017 Total</v>
          </cell>
          <cell r="B417" t="str">
            <v>PSAAA1017</v>
          </cell>
          <cell r="C417" t="str">
            <v xml:space="preserve"> Total</v>
          </cell>
          <cell r="D417" t="str">
            <v>PSAAA1017 Total</v>
          </cell>
          <cell r="E417" t="str">
            <v>PSAAA</v>
          </cell>
          <cell r="F417">
            <v>1017</v>
          </cell>
          <cell r="G417" t="str">
            <v>PSAAA1017</v>
          </cell>
          <cell r="H417" t="str">
            <v>WASTE TREATMENT FACILITIES</v>
          </cell>
          <cell r="I417" t="str">
            <v>ORCHID - STRETTON WAY&lt;HUYTON</v>
          </cell>
          <cell r="J417" t="str">
            <v>GENERAL</v>
          </cell>
          <cell r="K417" t="str">
            <v>PLANNED-OTHER STRUCTURAL WORK  .</v>
          </cell>
          <cell r="L417">
            <v>0</v>
          </cell>
          <cell r="M417">
            <v>0</v>
          </cell>
          <cell r="N417" t="e">
            <v>#REF!</v>
          </cell>
          <cell r="O417" t="e">
            <v>#REF!</v>
          </cell>
          <cell r="P417">
            <v>0</v>
          </cell>
          <cell r="Q417">
            <v>0</v>
          </cell>
          <cell r="R417" t="e">
            <v>#REF!</v>
          </cell>
          <cell r="S417" t="e">
            <v>#REF!</v>
          </cell>
          <cell r="T417" t="e">
            <v>#REF!</v>
          </cell>
          <cell r="U417" t="e">
            <v>#REF!</v>
          </cell>
          <cell r="V417" t="e">
            <v>#REF!</v>
          </cell>
          <cell r="W417" t="e">
            <v>#REF!</v>
          </cell>
          <cell r="X417" t="e">
            <v>#REF!</v>
          </cell>
          <cell r="Y417" t="e">
            <v>#REF!</v>
          </cell>
          <cell r="Z417" t="e">
            <v>#REF!</v>
          </cell>
          <cell r="AA417" t="e">
            <v>#REF!</v>
          </cell>
          <cell r="AB417" t="e">
            <v>#REF!</v>
          </cell>
          <cell r="AC417" t="e">
            <v>#REF!</v>
          </cell>
          <cell r="AD417">
            <v>0</v>
          </cell>
          <cell r="AE417" t="e">
            <v>#REF!</v>
          </cell>
          <cell r="AF417" t="e">
            <v>#REF!</v>
          </cell>
          <cell r="AG417" t="e">
            <v>#REF!</v>
          </cell>
          <cell r="AH417" t="e">
            <v>#REF!</v>
          </cell>
          <cell r="AI417" t="e">
            <v>#REF!</v>
          </cell>
          <cell r="AJ417" t="e">
            <v>#REF!</v>
          </cell>
          <cell r="AK417" t="e">
            <v>#REF!</v>
          </cell>
          <cell r="AL417" t="e">
            <v>#REF!</v>
          </cell>
          <cell r="AM417" t="e">
            <v>#REF!</v>
          </cell>
          <cell r="AN417" t="e">
            <v>#REF!</v>
          </cell>
          <cell r="AO417">
            <v>0</v>
          </cell>
          <cell r="AP417">
            <v>0</v>
          </cell>
          <cell r="AQ417">
            <v>0</v>
          </cell>
          <cell r="AR417" t="e">
            <v>#REF!</v>
          </cell>
          <cell r="AS417">
            <v>0</v>
          </cell>
          <cell r="BZ417">
            <v>0</v>
          </cell>
          <cell r="CA417">
            <v>8790.2895907549137</v>
          </cell>
          <cell r="CB417">
            <v>8969</v>
          </cell>
          <cell r="CC417">
            <v>0</v>
          </cell>
          <cell r="CD417">
            <v>0</v>
          </cell>
          <cell r="CE417" t="str">
            <v>Other Services Exp</v>
          </cell>
          <cell r="CF417">
            <v>0</v>
          </cell>
          <cell r="CG417">
            <v>8790.2895907549137</v>
          </cell>
          <cell r="CH417" t="str">
            <v>Other Services Exp</v>
          </cell>
          <cell r="CI417">
            <v>0</v>
          </cell>
          <cell r="CJ417">
            <v>8790.2895907549137</v>
          </cell>
          <cell r="CL417" t="e">
            <v>#N/A</v>
          </cell>
          <cell r="CN417" t="e">
            <v>#N/A</v>
          </cell>
          <cell r="CO417" t="str">
            <v>PSAAA1017</v>
          </cell>
          <cell r="CR417">
            <v>15753.33</v>
          </cell>
          <cell r="CS417" t="e">
            <v>#REF!</v>
          </cell>
        </row>
        <row r="418">
          <cell r="A418" t="str">
            <v>PSAAA1020 Total</v>
          </cell>
          <cell r="B418" t="str">
            <v>PSAAA1020</v>
          </cell>
          <cell r="C418" t="str">
            <v xml:space="preserve"> Total</v>
          </cell>
          <cell r="D418" t="str">
            <v>PSAAA1020 Total</v>
          </cell>
          <cell r="E418" t="str">
            <v>PSAAA</v>
          </cell>
          <cell r="F418">
            <v>1020</v>
          </cell>
          <cell r="G418" t="str">
            <v>PSAAA1020</v>
          </cell>
          <cell r="H418" t="str">
            <v>WASTE TREATMENT FACILITIES</v>
          </cell>
          <cell r="I418" t="str">
            <v>ORCHID - STRETTON WAY&lt;HUYTON</v>
          </cell>
          <cell r="J418" t="str">
            <v>GENERAL</v>
          </cell>
          <cell r="K418" t="str">
            <v>PLANNED-DOOR/WINDOW REPAIR    .</v>
          </cell>
          <cell r="L418">
            <v>0</v>
          </cell>
          <cell r="M418">
            <v>0</v>
          </cell>
          <cell r="N418" t="e">
            <v>#REF!</v>
          </cell>
          <cell r="O418" t="e">
            <v>#REF!</v>
          </cell>
          <cell r="P418">
            <v>0</v>
          </cell>
          <cell r="Q418">
            <v>0</v>
          </cell>
          <cell r="R418" t="e">
            <v>#REF!</v>
          </cell>
          <cell r="S418" t="e">
            <v>#REF!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 t="str">
            <v>Other Services Exp</v>
          </cell>
          <cell r="CF418">
            <v>0</v>
          </cell>
          <cell r="CG418">
            <v>0</v>
          </cell>
          <cell r="CH418" t="str">
            <v>Other Services Exp</v>
          </cell>
          <cell r="CI418">
            <v>0</v>
          </cell>
          <cell r="CJ418">
            <v>0</v>
          </cell>
          <cell r="CL418" t="e">
            <v>#N/A</v>
          </cell>
          <cell r="CN418" t="e">
            <v>#N/A</v>
          </cell>
          <cell r="CO418" t="str">
            <v>PSAAA1421</v>
          </cell>
          <cell r="CR418">
            <v>0</v>
          </cell>
          <cell r="CS418">
            <v>0</v>
          </cell>
        </row>
        <row r="419">
          <cell r="A419" t="str">
            <v>PSAAA1421 Total</v>
          </cell>
          <cell r="B419" t="str">
            <v>PSAAA1421</v>
          </cell>
          <cell r="C419" t="str">
            <v xml:space="preserve"> Total</v>
          </cell>
          <cell r="D419" t="str">
            <v>PSAAA1421 Total</v>
          </cell>
          <cell r="E419" t="str">
            <v>PSAAA</v>
          </cell>
          <cell r="F419">
            <v>1421</v>
          </cell>
          <cell r="G419" t="str">
            <v>PSAAA1421</v>
          </cell>
          <cell r="H419" t="str">
            <v>WASTE TREATMENT FACILITIES</v>
          </cell>
          <cell r="I419" t="str">
            <v>ORCHID - STRETTON WAY&lt;HUYTON</v>
          </cell>
          <cell r="J419" t="str">
            <v>GENERAL</v>
          </cell>
          <cell r="K419" t="str">
            <v>ELECTRICITY USAGE              .</v>
          </cell>
          <cell r="L419">
            <v>0</v>
          </cell>
          <cell r="M419">
            <v>0</v>
          </cell>
          <cell r="N419" t="e">
            <v>#REF!</v>
          </cell>
          <cell r="O419" t="e">
            <v>#REF!</v>
          </cell>
          <cell r="P419">
            <v>0</v>
          </cell>
          <cell r="Q419">
            <v>0</v>
          </cell>
          <cell r="R419" t="e">
            <v>#REF!</v>
          </cell>
          <cell r="S419" t="e">
            <v>#REF!</v>
          </cell>
          <cell r="T419" t="e">
            <v>#REF!</v>
          </cell>
          <cell r="U419" t="e">
            <v>#REF!</v>
          </cell>
          <cell r="V419" t="e">
            <v>#REF!</v>
          </cell>
          <cell r="W419" t="e">
            <v>#REF!</v>
          </cell>
          <cell r="X419" t="e">
            <v>#REF!</v>
          </cell>
          <cell r="Y419" t="e">
            <v>#REF!</v>
          </cell>
          <cell r="Z419" t="e">
            <v>#REF!</v>
          </cell>
          <cell r="AA419" t="e">
            <v>#REF!</v>
          </cell>
          <cell r="AB419" t="e">
            <v>#REF!</v>
          </cell>
          <cell r="AC419" t="e">
            <v>#REF!</v>
          </cell>
          <cell r="AD419">
            <v>0</v>
          </cell>
          <cell r="AE419" t="e">
            <v>#REF!</v>
          </cell>
          <cell r="AF419" t="e">
            <v>#REF!</v>
          </cell>
          <cell r="AG419" t="e">
            <v>#REF!</v>
          </cell>
          <cell r="AH419" t="e">
            <v>#REF!</v>
          </cell>
          <cell r="AI419" t="e">
            <v>#REF!</v>
          </cell>
          <cell r="AJ419" t="e">
            <v>#REF!</v>
          </cell>
          <cell r="AK419" t="e">
            <v>#REF!</v>
          </cell>
          <cell r="AL419" t="e">
            <v>#REF!</v>
          </cell>
          <cell r="AM419" t="e">
            <v>#REF!</v>
          </cell>
          <cell r="AN419" t="e">
            <v>#REF!</v>
          </cell>
          <cell r="AO419">
            <v>0</v>
          </cell>
          <cell r="AP419">
            <v>0</v>
          </cell>
          <cell r="AQ419">
            <v>0</v>
          </cell>
          <cell r="AR419" t="e">
            <v>#REF!</v>
          </cell>
          <cell r="AS419">
            <v>0</v>
          </cell>
          <cell r="BZ419">
            <v>0</v>
          </cell>
          <cell r="CA419">
            <v>21180.393393444578</v>
          </cell>
          <cell r="CB419">
            <v>21611</v>
          </cell>
          <cell r="CC419">
            <v>0</v>
          </cell>
          <cell r="CD419">
            <v>0</v>
          </cell>
          <cell r="CE419" t="str">
            <v>Other Services Exp</v>
          </cell>
          <cell r="CF419">
            <v>0</v>
          </cell>
          <cell r="CG419">
            <v>21180.393393444578</v>
          </cell>
          <cell r="CH419" t="str">
            <v>Other Services Exp</v>
          </cell>
          <cell r="CI419">
            <v>0</v>
          </cell>
          <cell r="CJ419">
            <v>21180.393393444578</v>
          </cell>
          <cell r="CL419" t="e">
            <v>#N/A</v>
          </cell>
          <cell r="CN419" t="e">
            <v>#N/A</v>
          </cell>
          <cell r="CO419" t="str">
            <v>PSAAA1510</v>
          </cell>
          <cell r="CR419">
            <v>12873.85</v>
          </cell>
          <cell r="CS419" t="e">
            <v>#REF!</v>
          </cell>
        </row>
        <row r="420">
          <cell r="A420" t="str">
            <v>PSAAA1510 Total</v>
          </cell>
          <cell r="B420" t="str">
            <v>PSAAA1510</v>
          </cell>
          <cell r="C420" t="str">
            <v xml:space="preserve"> Total</v>
          </cell>
          <cell r="D420" t="str">
            <v>PSAAA1510 Total</v>
          </cell>
          <cell r="E420" t="str">
            <v>PSAAA</v>
          </cell>
          <cell r="F420">
            <v>1510</v>
          </cell>
          <cell r="G420" t="str">
            <v>PSAAA1510</v>
          </cell>
          <cell r="H420" t="str">
            <v>WASTE TREATMENT FACILITIES</v>
          </cell>
          <cell r="I420" t="str">
            <v>ORCHID - STRETTON WAY&lt;HUYTON</v>
          </cell>
          <cell r="J420" t="str">
            <v>GENERAL</v>
          </cell>
          <cell r="K420" t="str">
            <v>RATES                          .</v>
          </cell>
          <cell r="N420" t="e">
            <v>#REF!</v>
          </cell>
          <cell r="O420" t="e">
            <v>#REF!</v>
          </cell>
          <cell r="R420" t="e">
            <v>#REF!</v>
          </cell>
          <cell r="S420" t="e">
            <v>#REF!</v>
          </cell>
          <cell r="T420" t="e">
            <v>#REF!</v>
          </cell>
          <cell r="U420" t="e">
            <v>#REF!</v>
          </cell>
          <cell r="V420" t="e">
            <v>#REF!</v>
          </cell>
          <cell r="W420" t="e">
            <v>#REF!</v>
          </cell>
          <cell r="X420" t="e">
            <v>#REF!</v>
          </cell>
          <cell r="Y420" t="e">
            <v>#REF!</v>
          </cell>
          <cell r="Z420" t="e">
            <v>#REF!</v>
          </cell>
          <cell r="AA420" t="e">
            <v>#REF!</v>
          </cell>
          <cell r="AB420" t="e">
            <v>#REF!</v>
          </cell>
          <cell r="AC420" t="e">
            <v>#REF!</v>
          </cell>
          <cell r="AE420" t="e">
            <v>#REF!</v>
          </cell>
          <cell r="AF420" t="e">
            <v>#REF!</v>
          </cell>
          <cell r="AG420" t="e">
            <v>#REF!</v>
          </cell>
          <cell r="AH420" t="e">
            <v>#REF!</v>
          </cell>
          <cell r="AI420" t="e">
            <v>#REF!</v>
          </cell>
          <cell r="AJ420" t="e">
            <v>#REF!</v>
          </cell>
          <cell r="AK420" t="e">
            <v>#REF!</v>
          </cell>
          <cell r="AL420" t="e">
            <v>#REF!</v>
          </cell>
          <cell r="AM420" t="e">
            <v>#REF!</v>
          </cell>
          <cell r="AN420" t="e">
            <v>#REF!</v>
          </cell>
          <cell r="AR420" t="e">
            <v>#REF!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CB420">
            <v>0</v>
          </cell>
          <cell r="CC420">
            <v>0</v>
          </cell>
          <cell r="CD420">
            <v>0</v>
          </cell>
          <cell r="CE420" t="str">
            <v>Other Services Exp</v>
          </cell>
          <cell r="CG420">
            <v>0</v>
          </cell>
          <cell r="CH420" t="str">
            <v>Financing and Investment Expenditure</v>
          </cell>
          <cell r="CJ420">
            <v>0</v>
          </cell>
          <cell r="CL420" t="e">
            <v>#N/A</v>
          </cell>
          <cell r="CN420" t="e">
            <v>#N/A</v>
          </cell>
          <cell r="CO420" t="str">
            <v>PSAAA1510</v>
          </cell>
          <cell r="CR420">
            <v>56837.729999999996</v>
          </cell>
          <cell r="CS420" t="e">
            <v>#REF!</v>
          </cell>
        </row>
        <row r="421">
          <cell r="A421" t="str">
            <v>PSAAA1520 Total</v>
          </cell>
          <cell r="B421" t="str">
            <v>PSAAA1520</v>
          </cell>
          <cell r="C421" t="str">
            <v xml:space="preserve"> Total</v>
          </cell>
          <cell r="D421" t="str">
            <v>PSAAA1520 Total</v>
          </cell>
          <cell r="E421" t="str">
            <v>PSAAA</v>
          </cell>
          <cell r="F421">
            <v>1520</v>
          </cell>
          <cell r="G421" t="str">
            <v>PSAAA1520</v>
          </cell>
          <cell r="H421" t="str">
            <v>WASTE TREATMENT FACILITIES</v>
          </cell>
          <cell r="I421" t="str">
            <v>ORCHID - STRETTON WAY&lt;HUYTON</v>
          </cell>
          <cell r="J421" t="str">
            <v>GENERAL</v>
          </cell>
          <cell r="K421" t="str">
            <v>METERED WATER                  .</v>
          </cell>
          <cell r="L421">
            <v>0</v>
          </cell>
          <cell r="M421">
            <v>0</v>
          </cell>
          <cell r="N421" t="e">
            <v>#REF!</v>
          </cell>
          <cell r="O421" t="e">
            <v>#REF!</v>
          </cell>
          <cell r="P421">
            <v>0</v>
          </cell>
          <cell r="Q421">
            <v>0</v>
          </cell>
          <cell r="R421" t="e">
            <v>#REF!</v>
          </cell>
          <cell r="S421" t="e">
            <v>#REF!</v>
          </cell>
          <cell r="T421" t="e">
            <v>#REF!</v>
          </cell>
          <cell r="U421" t="e">
            <v>#REF!</v>
          </cell>
          <cell r="V421" t="e">
            <v>#REF!</v>
          </cell>
          <cell r="W421" t="e">
            <v>#REF!</v>
          </cell>
          <cell r="X421" t="e">
            <v>#REF!</v>
          </cell>
          <cell r="Y421" t="e">
            <v>#REF!</v>
          </cell>
          <cell r="Z421" t="e">
            <v>#REF!</v>
          </cell>
          <cell r="AA421" t="e">
            <v>#REF!</v>
          </cell>
          <cell r="AB421" t="e">
            <v>#REF!</v>
          </cell>
          <cell r="AC421" t="e">
            <v>#REF!</v>
          </cell>
          <cell r="AD421">
            <v>0</v>
          </cell>
          <cell r="AE421" t="e">
            <v>#REF!</v>
          </cell>
          <cell r="AF421" t="e">
            <v>#REF!</v>
          </cell>
          <cell r="AG421" t="e">
            <v>#REF!</v>
          </cell>
          <cell r="AH421" t="e">
            <v>#REF!</v>
          </cell>
          <cell r="AI421" t="e">
            <v>#REF!</v>
          </cell>
          <cell r="AJ421" t="e">
            <v>#REF!</v>
          </cell>
          <cell r="AK421" t="e">
            <v>#REF!</v>
          </cell>
          <cell r="AL421" t="e">
            <v>#REF!</v>
          </cell>
          <cell r="AM421" t="e">
            <v>#REF!</v>
          </cell>
          <cell r="AN421" t="e">
            <v>#REF!</v>
          </cell>
          <cell r="AO421">
            <v>0</v>
          </cell>
          <cell r="AP421">
            <v>0</v>
          </cell>
          <cell r="AQ421">
            <v>0</v>
          </cell>
          <cell r="AR421" t="e">
            <v>#REF!</v>
          </cell>
          <cell r="AS421">
            <v>0</v>
          </cell>
          <cell r="BZ421">
            <v>0</v>
          </cell>
          <cell r="CA421">
            <v>1960.149312243263</v>
          </cell>
          <cell r="CB421">
            <v>2000</v>
          </cell>
          <cell r="CC421">
            <v>0</v>
          </cell>
          <cell r="CD421">
            <v>0</v>
          </cell>
          <cell r="CE421" t="str">
            <v>Other Services Exp</v>
          </cell>
          <cell r="CF421">
            <v>0</v>
          </cell>
          <cell r="CG421">
            <v>1960.149312243263</v>
          </cell>
          <cell r="CH421" t="str">
            <v>Other Services Exp</v>
          </cell>
          <cell r="CI421">
            <v>0</v>
          </cell>
          <cell r="CJ421">
            <v>1960.149312243263</v>
          </cell>
          <cell r="CL421" t="e">
            <v>#N/A</v>
          </cell>
          <cell r="CN421" t="e">
            <v>#N/A</v>
          </cell>
          <cell r="CO421" t="str">
            <v>PSAAA1520</v>
          </cell>
          <cell r="CR421">
            <v>-1759.2099999999991</v>
          </cell>
          <cell r="CS421" t="e">
            <v>#REF!</v>
          </cell>
        </row>
        <row r="422">
          <cell r="A422" t="str">
            <v>PSAAA1521 Total</v>
          </cell>
          <cell r="B422" t="str">
            <v>PSAAA1521</v>
          </cell>
          <cell r="C422" t="str">
            <v xml:space="preserve"> Total</v>
          </cell>
          <cell r="D422" t="str">
            <v>PSAAA1521 Total</v>
          </cell>
          <cell r="E422" t="str">
            <v>PSAAA</v>
          </cell>
          <cell r="F422">
            <v>1521</v>
          </cell>
          <cell r="G422" t="str">
            <v>PSAAA1521</v>
          </cell>
          <cell r="H422" t="str">
            <v>WASTE TREATMENT FACILITIES</v>
          </cell>
          <cell r="I422" t="str">
            <v>ORCHID - STRETTON WAY&lt;HUYTON</v>
          </cell>
          <cell r="J422" t="str">
            <v>GENERAL</v>
          </cell>
          <cell r="K422" t="str">
            <v>NON-METERED WATER              .</v>
          </cell>
          <cell r="L422">
            <v>0</v>
          </cell>
          <cell r="M422">
            <v>0</v>
          </cell>
          <cell r="N422" t="e">
            <v>#REF!</v>
          </cell>
          <cell r="O422" t="e">
            <v>#REF!</v>
          </cell>
          <cell r="P422">
            <v>0</v>
          </cell>
          <cell r="Q422">
            <v>0</v>
          </cell>
          <cell r="R422" t="e">
            <v>#REF!</v>
          </cell>
          <cell r="S422" t="e">
            <v>#REF!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BZ422">
            <v>0</v>
          </cell>
          <cell r="CA422">
            <v>205.81567778554262</v>
          </cell>
          <cell r="CB422">
            <v>210</v>
          </cell>
          <cell r="CC422">
            <v>0</v>
          </cell>
          <cell r="CD422">
            <v>0</v>
          </cell>
          <cell r="CE422" t="str">
            <v>Other Services Exp</v>
          </cell>
          <cell r="CF422">
            <v>0</v>
          </cell>
          <cell r="CG422">
            <v>205.81567778554262</v>
          </cell>
          <cell r="CH422" t="str">
            <v>Other Services Exp</v>
          </cell>
          <cell r="CI422">
            <v>0</v>
          </cell>
          <cell r="CJ422">
            <v>205.81567778554262</v>
          </cell>
          <cell r="CL422" t="e">
            <v>#N/A</v>
          </cell>
          <cell r="CN422" t="e">
            <v>#N/A</v>
          </cell>
          <cell r="CO422" t="str">
            <v>PSAAA1521</v>
          </cell>
          <cell r="CR422">
            <v>0</v>
          </cell>
          <cell r="CS422">
            <v>0</v>
          </cell>
        </row>
        <row r="423">
          <cell r="A423" t="str">
            <v>PSAAA1643 Total</v>
          </cell>
          <cell r="B423" t="str">
            <v>PSAAA1643</v>
          </cell>
          <cell r="C423" t="str">
            <v xml:space="preserve"> Total</v>
          </cell>
          <cell r="D423" t="str">
            <v>PSAAA1643 Total</v>
          </cell>
          <cell r="E423" t="str">
            <v>PSAAA</v>
          </cell>
          <cell r="F423">
            <v>1643</v>
          </cell>
          <cell r="G423" t="str">
            <v>PSAAA1643</v>
          </cell>
          <cell r="H423" t="str">
            <v>WASTE TREATMENT FACILITIES</v>
          </cell>
          <cell r="I423" t="str">
            <v>ORCHID - STRETTON WAY&lt;HUYTON</v>
          </cell>
          <cell r="J423" t="str">
            <v>GENERAL</v>
          </cell>
          <cell r="K423" t="str">
            <v>MAINTENANCE CONTRACTS          .</v>
          </cell>
          <cell r="L423">
            <v>0</v>
          </cell>
          <cell r="M423">
            <v>0</v>
          </cell>
          <cell r="N423" t="e">
            <v>#REF!</v>
          </cell>
          <cell r="O423" t="e">
            <v>#REF!</v>
          </cell>
          <cell r="P423">
            <v>0</v>
          </cell>
          <cell r="Q423">
            <v>0</v>
          </cell>
          <cell r="R423" t="e">
            <v>#REF!</v>
          </cell>
          <cell r="S423" t="e">
            <v>#REF!</v>
          </cell>
          <cell r="T423" t="e">
            <v>#REF!</v>
          </cell>
          <cell r="U423" t="e">
            <v>#REF!</v>
          </cell>
          <cell r="V423" t="e">
            <v>#REF!</v>
          </cell>
          <cell r="W423" t="e">
            <v>#REF!</v>
          </cell>
          <cell r="X423" t="e">
            <v>#REF!</v>
          </cell>
          <cell r="Y423" t="e">
            <v>#REF!</v>
          </cell>
          <cell r="Z423" t="e">
            <v>#REF!</v>
          </cell>
          <cell r="AA423" t="e">
            <v>#REF!</v>
          </cell>
          <cell r="AB423" t="e">
            <v>#REF!</v>
          </cell>
          <cell r="AC423" t="e">
            <v>#REF!</v>
          </cell>
          <cell r="AD423">
            <v>0</v>
          </cell>
          <cell r="AE423" t="e">
            <v>#REF!</v>
          </cell>
          <cell r="AF423" t="e">
            <v>#REF!</v>
          </cell>
          <cell r="AG423" t="e">
            <v>#REF!</v>
          </cell>
          <cell r="AH423" t="e">
            <v>#REF!</v>
          </cell>
          <cell r="AI423" t="e">
            <v>#REF!</v>
          </cell>
          <cell r="AJ423" t="e">
            <v>#REF!</v>
          </cell>
          <cell r="AK423" t="e">
            <v>#REF!</v>
          </cell>
          <cell r="AL423" t="e">
            <v>#REF!</v>
          </cell>
          <cell r="AM423" t="e">
            <v>#REF!</v>
          </cell>
          <cell r="AN423" t="e">
            <v>#REF!</v>
          </cell>
          <cell r="AO423">
            <v>0</v>
          </cell>
          <cell r="AP423">
            <v>0</v>
          </cell>
          <cell r="AQ423">
            <v>0</v>
          </cell>
          <cell r="AR423" t="e">
            <v>#REF!</v>
          </cell>
          <cell r="AS423">
            <v>0</v>
          </cell>
          <cell r="BZ423">
            <v>0</v>
          </cell>
          <cell r="CA423">
            <v>76765.856755697212</v>
          </cell>
          <cell r="CB423">
            <v>78326.539999999994</v>
          </cell>
          <cell r="CC423">
            <v>0</v>
          </cell>
          <cell r="CD423">
            <v>0</v>
          </cell>
          <cell r="CE423" t="e">
            <v>#N/A</v>
          </cell>
          <cell r="CF423">
            <v>0</v>
          </cell>
          <cell r="CG423">
            <v>76765.856755697212</v>
          </cell>
          <cell r="CH423" t="str">
            <v>Other Services Exp</v>
          </cell>
          <cell r="CI423">
            <v>0</v>
          </cell>
          <cell r="CJ423">
            <v>76765.856755697212</v>
          </cell>
          <cell r="CL423" t="e">
            <v>#N/A</v>
          </cell>
          <cell r="CN423" t="e">
            <v>#N/A</v>
          </cell>
          <cell r="CO423" t="str">
            <v>PSAAA1643</v>
          </cell>
          <cell r="CR423">
            <v>3750</v>
          </cell>
          <cell r="CS423" t="e">
            <v>#REF!</v>
          </cell>
        </row>
        <row r="424">
          <cell r="A424" t="str">
            <v>PSAAA3400 Total</v>
          </cell>
          <cell r="B424" t="str">
            <v>PSAAA3400</v>
          </cell>
          <cell r="C424" t="str">
            <v xml:space="preserve"> Total</v>
          </cell>
          <cell r="D424" t="str">
            <v>PSAAA3400 Total</v>
          </cell>
          <cell r="E424" t="str">
            <v>PSAAA</v>
          </cell>
          <cell r="F424">
            <v>3400</v>
          </cell>
          <cell r="G424" t="str">
            <v>PSAAA3400</v>
          </cell>
          <cell r="H424" t="str">
            <v>WASTE TREATMENT FACILITIES</v>
          </cell>
          <cell r="I424" t="str">
            <v>ORCHID - STRETTON WAY&lt;HUYTON</v>
          </cell>
          <cell r="J424" t="str">
            <v>GENERAL</v>
          </cell>
          <cell r="K424" t="str">
            <v>LEGAL EXPENSES                 .</v>
          </cell>
          <cell r="L424">
            <v>0</v>
          </cell>
          <cell r="M424">
            <v>0</v>
          </cell>
          <cell r="N424" t="e">
            <v>#REF!</v>
          </cell>
          <cell r="O424" t="e">
            <v>#REF!</v>
          </cell>
          <cell r="P424">
            <v>0</v>
          </cell>
          <cell r="Q424">
            <v>0</v>
          </cell>
          <cell r="R424" t="e">
            <v>#REF!</v>
          </cell>
          <cell r="S424" t="e">
            <v>#REF!</v>
          </cell>
          <cell r="T424" t="e">
            <v>#REF!</v>
          </cell>
          <cell r="U424" t="e">
            <v>#REF!</v>
          </cell>
          <cell r="V424" t="e">
            <v>#REF!</v>
          </cell>
          <cell r="W424" t="e">
            <v>#REF!</v>
          </cell>
          <cell r="X424" t="e">
            <v>#REF!</v>
          </cell>
          <cell r="Y424" t="e">
            <v>#REF!</v>
          </cell>
          <cell r="Z424" t="e">
            <v>#REF!</v>
          </cell>
          <cell r="AA424" t="e">
            <v>#REF!</v>
          </cell>
          <cell r="AB424" t="e">
            <v>#REF!</v>
          </cell>
          <cell r="AC424" t="e">
            <v>#REF!</v>
          </cell>
          <cell r="AD424">
            <v>0</v>
          </cell>
          <cell r="AE424" t="e">
            <v>#REF!</v>
          </cell>
          <cell r="AF424" t="e">
            <v>#REF!</v>
          </cell>
          <cell r="AG424" t="e">
            <v>#REF!</v>
          </cell>
          <cell r="AH424" t="e">
            <v>#REF!</v>
          </cell>
          <cell r="AI424" t="e">
            <v>#REF!</v>
          </cell>
          <cell r="AJ424" t="e">
            <v>#REF!</v>
          </cell>
          <cell r="AK424" t="e">
            <v>#REF!</v>
          </cell>
          <cell r="AL424" t="e">
            <v>#REF!</v>
          </cell>
          <cell r="AM424" t="e">
            <v>#REF!</v>
          </cell>
          <cell r="AN424" t="e">
            <v>#REF!</v>
          </cell>
          <cell r="AO424">
            <v>0</v>
          </cell>
          <cell r="AP424">
            <v>0</v>
          </cell>
          <cell r="AQ424">
            <v>0</v>
          </cell>
          <cell r="AR424" t="e">
            <v>#REF!</v>
          </cell>
          <cell r="AS424">
            <v>0</v>
          </cell>
          <cell r="BZ424">
            <v>0</v>
          </cell>
          <cell r="CA424">
            <v>6097.0444357326696</v>
          </cell>
          <cell r="CB424">
            <v>6221</v>
          </cell>
          <cell r="CC424">
            <v>0</v>
          </cell>
          <cell r="CD424">
            <v>0</v>
          </cell>
          <cell r="CE424" t="str">
            <v>Other Services Exp</v>
          </cell>
          <cell r="CF424">
            <v>0</v>
          </cell>
          <cell r="CG424">
            <v>6097.0444357326696</v>
          </cell>
          <cell r="CH424" t="str">
            <v>Other Services Exp</v>
          </cell>
          <cell r="CI424">
            <v>0</v>
          </cell>
          <cell r="CJ424">
            <v>6097.0444357326696</v>
          </cell>
          <cell r="CL424" t="e">
            <v>#N/A</v>
          </cell>
          <cell r="CN424" t="e">
            <v>#N/A</v>
          </cell>
          <cell r="CO424" t="str">
            <v>PSAAA3459</v>
          </cell>
          <cell r="CR424">
            <v>27099.8</v>
          </cell>
          <cell r="CS424" t="e">
            <v>#REF!</v>
          </cell>
        </row>
        <row r="425">
          <cell r="A425" t="str">
            <v>PSAAA3459 Total</v>
          </cell>
          <cell r="B425" t="str">
            <v>PSAAA3459</v>
          </cell>
          <cell r="C425" t="str">
            <v xml:space="preserve"> Total</v>
          </cell>
          <cell r="D425" t="str">
            <v>PSAAA3459 Total</v>
          </cell>
          <cell r="E425" t="str">
            <v>PSAAA</v>
          </cell>
          <cell r="F425">
            <v>3459</v>
          </cell>
          <cell r="G425" t="str">
            <v>PSAAA3459</v>
          </cell>
          <cell r="H425" t="str">
            <v>WASTE TREATMENT FACILITIES</v>
          </cell>
          <cell r="I425" t="str">
            <v>ORCHID - STRETTON WAY&lt;HUYTON</v>
          </cell>
          <cell r="J425" t="str">
            <v>GENERAL</v>
          </cell>
          <cell r="K425" t="str">
            <v>LAND REGISTRY FEES             .</v>
          </cell>
          <cell r="L425">
            <v>0</v>
          </cell>
          <cell r="M425">
            <v>0</v>
          </cell>
          <cell r="N425" t="e">
            <v>#REF!</v>
          </cell>
          <cell r="O425" t="e">
            <v>#REF!</v>
          </cell>
          <cell r="P425">
            <v>0</v>
          </cell>
          <cell r="Q425">
            <v>0</v>
          </cell>
          <cell r="R425" t="e">
            <v>#REF!</v>
          </cell>
          <cell r="S425" t="e">
            <v>#REF!</v>
          </cell>
          <cell r="T425" t="e">
            <v>#REF!</v>
          </cell>
          <cell r="U425" t="e">
            <v>#REF!</v>
          </cell>
          <cell r="V425" t="e">
            <v>#REF!</v>
          </cell>
          <cell r="W425" t="e">
            <v>#REF!</v>
          </cell>
          <cell r="X425" t="e">
            <v>#REF!</v>
          </cell>
          <cell r="Y425" t="e">
            <v>#REF!</v>
          </cell>
          <cell r="Z425" t="e">
            <v>#REF!</v>
          </cell>
          <cell r="AA425" t="e">
            <v>#REF!</v>
          </cell>
          <cell r="AB425" t="e">
            <v>#REF!</v>
          </cell>
          <cell r="AC425" t="e">
            <v>#REF!</v>
          </cell>
          <cell r="AD425">
            <v>0</v>
          </cell>
          <cell r="AE425" t="e">
            <v>#REF!</v>
          </cell>
          <cell r="AF425" t="e">
            <v>#REF!</v>
          </cell>
          <cell r="AG425" t="e">
            <v>#REF!</v>
          </cell>
          <cell r="AH425" t="e">
            <v>#REF!</v>
          </cell>
          <cell r="AI425" t="e">
            <v>#REF!</v>
          </cell>
          <cell r="AJ425" t="e">
            <v>#REF!</v>
          </cell>
          <cell r="AK425" t="e">
            <v>#REF!</v>
          </cell>
          <cell r="AL425" t="e">
            <v>#REF!</v>
          </cell>
          <cell r="AM425" t="e">
            <v>#REF!</v>
          </cell>
          <cell r="AN425" t="e">
            <v>#REF!</v>
          </cell>
          <cell r="AO425">
            <v>0</v>
          </cell>
          <cell r="AP425">
            <v>0</v>
          </cell>
          <cell r="AQ425">
            <v>0</v>
          </cell>
          <cell r="AR425" t="e">
            <v>#REF!</v>
          </cell>
          <cell r="AS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 t="str">
            <v>Other Services Exp</v>
          </cell>
          <cell r="CF425">
            <v>0</v>
          </cell>
          <cell r="CG425">
            <v>0</v>
          </cell>
          <cell r="CH425" t="str">
            <v>Other Services Exp</v>
          </cell>
          <cell r="CI425">
            <v>0</v>
          </cell>
          <cell r="CJ425">
            <v>0</v>
          </cell>
          <cell r="CL425" t="e">
            <v>#N/A</v>
          </cell>
          <cell r="CN425" t="e">
            <v>#N/A</v>
          </cell>
          <cell r="CO425" t="str">
            <v>PSAAA3459</v>
          </cell>
          <cell r="CR425">
            <v>8</v>
          </cell>
          <cell r="CS425" t="e">
            <v>#REF!</v>
          </cell>
        </row>
        <row r="426">
          <cell r="A426" t="str">
            <v>PSAAA8310 Total</v>
          </cell>
          <cell r="B426" t="str">
            <v>PSAAA8310</v>
          </cell>
          <cell r="C426" t="str">
            <v xml:space="preserve"> Total</v>
          </cell>
          <cell r="D426" t="str">
            <v>PSAAA8310 Total</v>
          </cell>
          <cell r="E426" t="str">
            <v>PSAAA</v>
          </cell>
          <cell r="F426">
            <v>8310</v>
          </cell>
          <cell r="G426" t="str">
            <v>PSAAA8310</v>
          </cell>
          <cell r="H426" t="str">
            <v>WASTE TREATMENT FACILITIES</v>
          </cell>
          <cell r="I426" t="str">
            <v>ORCHID - STRETTON WAY&lt;HUYTON</v>
          </cell>
          <cell r="J426" t="str">
            <v>GENERAL</v>
          </cell>
          <cell r="K426" t="str">
            <v>TENANT                         .</v>
          </cell>
          <cell r="L426">
            <v>0</v>
          </cell>
          <cell r="M426">
            <v>0</v>
          </cell>
          <cell r="N426" t="e">
            <v>#REF!</v>
          </cell>
          <cell r="O426" t="e">
            <v>#REF!</v>
          </cell>
          <cell r="P426">
            <v>0</v>
          </cell>
          <cell r="Q426">
            <v>0</v>
          </cell>
          <cell r="R426" t="e">
            <v>#REF!</v>
          </cell>
          <cell r="S426" t="e">
            <v>#REF!</v>
          </cell>
          <cell r="T426" t="e">
            <v>#REF!</v>
          </cell>
          <cell r="U426" t="e">
            <v>#REF!</v>
          </cell>
          <cell r="V426" t="e">
            <v>#REF!</v>
          </cell>
          <cell r="W426" t="e">
            <v>#REF!</v>
          </cell>
          <cell r="X426" t="e">
            <v>#REF!</v>
          </cell>
          <cell r="Y426" t="e">
            <v>#REF!</v>
          </cell>
          <cell r="Z426" t="e">
            <v>#REF!</v>
          </cell>
          <cell r="AA426" t="e">
            <v>#REF!</v>
          </cell>
          <cell r="AB426" t="e">
            <v>#REF!</v>
          </cell>
          <cell r="AC426" t="e">
            <v>#REF!</v>
          </cell>
          <cell r="AD426">
            <v>0</v>
          </cell>
          <cell r="AE426" t="e">
            <v>#REF!</v>
          </cell>
          <cell r="AF426" t="e">
            <v>#REF!</v>
          </cell>
          <cell r="AG426" t="e">
            <v>#REF!</v>
          </cell>
          <cell r="AH426" t="e">
            <v>#REF!</v>
          </cell>
          <cell r="AI426" t="e">
            <v>#REF!</v>
          </cell>
          <cell r="AJ426" t="e">
            <v>#REF!</v>
          </cell>
          <cell r="AK426" t="e">
            <v>#REF!</v>
          </cell>
          <cell r="AL426" t="e">
            <v>#REF!</v>
          </cell>
          <cell r="AM426" t="e">
            <v>#REF!</v>
          </cell>
          <cell r="AN426" t="e">
            <v>#REF!</v>
          </cell>
          <cell r="AO426">
            <v>0</v>
          </cell>
          <cell r="AP426">
            <v>0</v>
          </cell>
          <cell r="AQ426">
            <v>0</v>
          </cell>
          <cell r="AR426" t="e">
            <v>#REF!</v>
          </cell>
          <cell r="AS426">
            <v>0</v>
          </cell>
          <cell r="BZ426">
            <v>0</v>
          </cell>
          <cell r="CA426">
            <v>-3333</v>
          </cell>
          <cell r="CB426">
            <v>-259192</v>
          </cell>
          <cell r="CC426">
            <v>0</v>
          </cell>
          <cell r="CD426">
            <v>0</v>
          </cell>
          <cell r="CE426" t="str">
            <v>Other Services Inc</v>
          </cell>
          <cell r="CF426">
            <v>0</v>
          </cell>
          <cell r="CG426">
            <v>-3333</v>
          </cell>
          <cell r="CH426" t="str">
            <v>Financing and Investment Income</v>
          </cell>
          <cell r="CI426">
            <v>0</v>
          </cell>
          <cell r="CJ426">
            <v>-3333</v>
          </cell>
          <cell r="CL426" t="e">
            <v>#N/A</v>
          </cell>
          <cell r="CN426" t="e">
            <v>#N/A</v>
          </cell>
          <cell r="CO426" t="str">
            <v>PSAAA8310</v>
          </cell>
          <cell r="CR426">
            <v>-855220.16</v>
          </cell>
          <cell r="CS426" t="e">
            <v>#REF!</v>
          </cell>
        </row>
        <row r="427">
          <cell r="A427" t="str">
            <v>PTAAB3420 Total</v>
          </cell>
          <cell r="B427" t="str">
            <v>PTAAB3420</v>
          </cell>
          <cell r="C427" t="str">
            <v xml:space="preserve"> Total</v>
          </cell>
          <cell r="D427" t="str">
            <v>PTAAB3420 Total</v>
          </cell>
          <cell r="E427" t="str">
            <v>PTAAB</v>
          </cell>
          <cell r="F427">
            <v>3420</v>
          </cell>
          <cell r="G427" t="str">
            <v>PTAAB3420</v>
          </cell>
          <cell r="H427" t="str">
            <v>WASTE CONTRACTS PROCUREMENT</v>
          </cell>
          <cell r="I427" t="str">
            <v>PREP'N OBC TO PRG APPROVAL</v>
          </cell>
          <cell r="J427" t="str">
            <v>LEGAL</v>
          </cell>
          <cell r="K427" t="str">
            <v>CONSULTANTS FEE                .</v>
          </cell>
          <cell r="N427" t="e">
            <v>#REF!</v>
          </cell>
          <cell r="O427" t="e">
            <v>#REF!</v>
          </cell>
          <cell r="R427" t="e">
            <v>#REF!</v>
          </cell>
          <cell r="S427" t="e">
            <v>#REF!</v>
          </cell>
          <cell r="V427">
            <v>0</v>
          </cell>
          <cell r="X427">
            <v>0</v>
          </cell>
          <cell r="Z427">
            <v>0</v>
          </cell>
          <cell r="AE427">
            <v>0</v>
          </cell>
          <cell r="AG427">
            <v>0</v>
          </cell>
          <cell r="AN427">
            <v>0</v>
          </cell>
          <cell r="AR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CB427">
            <v>0</v>
          </cell>
          <cell r="CC427">
            <v>0</v>
          </cell>
          <cell r="CD427">
            <v>0</v>
          </cell>
          <cell r="CE427" t="str">
            <v>Other Services Exp</v>
          </cell>
          <cell r="CG427">
            <v>0</v>
          </cell>
          <cell r="CH427" t="str">
            <v>Other Services Exp</v>
          </cell>
          <cell r="CJ427">
            <v>0</v>
          </cell>
          <cell r="CL427" t="e">
            <v>#N/A</v>
          </cell>
          <cell r="CN427" t="e">
            <v>#N/A</v>
          </cell>
          <cell r="CO427" t="str">
            <v>PTAAB3420</v>
          </cell>
          <cell r="CR427">
            <v>0</v>
          </cell>
          <cell r="CS427">
            <v>0</v>
          </cell>
        </row>
        <row r="428">
          <cell r="A428" t="str">
            <v>PTAZB910 Total</v>
          </cell>
          <cell r="B428" t="str">
            <v>PTAZB910</v>
          </cell>
          <cell r="C428" t="str">
            <v xml:space="preserve"> Total</v>
          </cell>
          <cell r="D428" t="str">
            <v>PTAZB910 Total</v>
          </cell>
          <cell r="E428" t="str">
            <v>PTAZB</v>
          </cell>
          <cell r="F428">
            <v>910</v>
          </cell>
          <cell r="G428" t="str">
            <v>PTAZB910</v>
          </cell>
          <cell r="H428" t="str">
            <v>WASTE CONTRACTS PROCUREMENT</v>
          </cell>
          <cell r="I428" t="str">
            <v>PREP'N OBC TO PRG APPROVAL</v>
          </cell>
          <cell r="J428" t="str">
            <v>GENERAL</v>
          </cell>
          <cell r="K428" t="str">
            <v>TRAINING POST-QUALN FEES       .</v>
          </cell>
          <cell r="N428" t="e">
            <v>#REF!</v>
          </cell>
          <cell r="O428" t="e">
            <v>#REF!</v>
          </cell>
          <cell r="R428" t="e">
            <v>#REF!</v>
          </cell>
          <cell r="S428" t="e">
            <v>#REF!</v>
          </cell>
          <cell r="V428">
            <v>0</v>
          </cell>
          <cell r="X428">
            <v>0</v>
          </cell>
          <cell r="Z428">
            <v>0</v>
          </cell>
          <cell r="AE428">
            <v>0</v>
          </cell>
          <cell r="AG428">
            <v>0</v>
          </cell>
          <cell r="AN428">
            <v>0</v>
          </cell>
          <cell r="AR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CB428">
            <v>0</v>
          </cell>
          <cell r="CC428">
            <v>0</v>
          </cell>
          <cell r="CD428">
            <v>0</v>
          </cell>
          <cell r="CE428" t="str">
            <v>Other Services Exp</v>
          </cell>
          <cell r="CG428">
            <v>0</v>
          </cell>
          <cell r="CH428" t="str">
            <v>Other Services Exp</v>
          </cell>
          <cell r="CJ428">
            <v>0</v>
          </cell>
          <cell r="CL428" t="e">
            <v>#N/A</v>
          </cell>
          <cell r="CN428" t="e">
            <v>#N/A</v>
          </cell>
          <cell r="CO428" t="str">
            <v>PTAZB910</v>
          </cell>
          <cell r="CR428">
            <v>0</v>
          </cell>
          <cell r="CS428">
            <v>0</v>
          </cell>
        </row>
        <row r="429">
          <cell r="A429" t="str">
            <v>PTAZB3420 Total</v>
          </cell>
          <cell r="B429" t="str">
            <v>PTAZB3420</v>
          </cell>
          <cell r="C429" t="str">
            <v xml:space="preserve"> Total</v>
          </cell>
          <cell r="D429" t="str">
            <v>PTAZB3420 Total</v>
          </cell>
          <cell r="E429" t="str">
            <v>PTAZB</v>
          </cell>
          <cell r="F429">
            <v>3420</v>
          </cell>
          <cell r="G429" t="str">
            <v>PTAZB3420</v>
          </cell>
          <cell r="H429" t="str">
            <v>WASTE CONTRACTS PROCUREMENT</v>
          </cell>
          <cell r="I429" t="str">
            <v>PREP'N OBC TO PRG APPROVAL</v>
          </cell>
          <cell r="J429" t="str">
            <v>GENERAL</v>
          </cell>
          <cell r="K429" t="str">
            <v>CONSULTANTS FEE                .</v>
          </cell>
          <cell r="N429" t="e">
            <v>#REF!</v>
          </cell>
          <cell r="O429" t="e">
            <v>#REF!</v>
          </cell>
          <cell r="R429" t="e">
            <v>#REF!</v>
          </cell>
          <cell r="S429" t="e">
            <v>#REF!</v>
          </cell>
          <cell r="V429">
            <v>0</v>
          </cell>
          <cell r="X429">
            <v>0</v>
          </cell>
          <cell r="Z429">
            <v>0</v>
          </cell>
          <cell r="AE429">
            <v>0</v>
          </cell>
          <cell r="AG429">
            <v>0</v>
          </cell>
          <cell r="AN429">
            <v>0</v>
          </cell>
          <cell r="AR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CB429">
            <v>0</v>
          </cell>
          <cell r="CC429">
            <v>0</v>
          </cell>
          <cell r="CD429">
            <v>0</v>
          </cell>
          <cell r="CE429" t="str">
            <v>Other Services Exp</v>
          </cell>
          <cell r="CG429">
            <v>0</v>
          </cell>
          <cell r="CH429" t="str">
            <v>Other Services Exp</v>
          </cell>
          <cell r="CJ429">
            <v>0</v>
          </cell>
          <cell r="CL429" t="e">
            <v>#N/A</v>
          </cell>
          <cell r="CN429" t="e">
            <v>#N/A</v>
          </cell>
          <cell r="CO429" t="str">
            <v>PTAZB3420</v>
          </cell>
          <cell r="CR429">
            <v>0</v>
          </cell>
          <cell r="CS429">
            <v>0</v>
          </cell>
        </row>
        <row r="430">
          <cell r="A430" t="str">
            <v>PTBAB3400 Total</v>
          </cell>
          <cell r="B430" t="str">
            <v>PTBAB3400</v>
          </cell>
          <cell r="C430" t="str">
            <v xml:space="preserve"> Total</v>
          </cell>
          <cell r="D430" t="str">
            <v>PTBAB3400 Total</v>
          </cell>
          <cell r="E430" t="str">
            <v>PTBAB</v>
          </cell>
          <cell r="F430">
            <v>3400</v>
          </cell>
          <cell r="G430" t="str">
            <v>PTBAB3400</v>
          </cell>
          <cell r="H430" t="str">
            <v>WASTE CONTRACTS PROCUREMENT</v>
          </cell>
          <cell r="I430" t="str">
            <v>POST PRG</v>
          </cell>
          <cell r="J430" t="str">
            <v>LEGAL</v>
          </cell>
          <cell r="K430" t="str">
            <v>LEGAL EXPENSES                 .</v>
          </cell>
          <cell r="N430" t="e">
            <v>#REF!</v>
          </cell>
          <cell r="O430" t="e">
            <v>#REF!</v>
          </cell>
          <cell r="R430" t="e">
            <v>#REF!</v>
          </cell>
          <cell r="S430" t="e">
            <v>#REF!</v>
          </cell>
          <cell r="V430">
            <v>0</v>
          </cell>
          <cell r="X430">
            <v>0</v>
          </cell>
          <cell r="Z430">
            <v>0</v>
          </cell>
          <cell r="AE430">
            <v>0</v>
          </cell>
          <cell r="AG430">
            <v>0</v>
          </cell>
          <cell r="AN430">
            <v>0</v>
          </cell>
          <cell r="AR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CB430">
            <v>0</v>
          </cell>
          <cell r="CC430">
            <v>0</v>
          </cell>
          <cell r="CD430">
            <v>0</v>
          </cell>
          <cell r="CE430" t="str">
            <v>Other Services Exp</v>
          </cell>
          <cell r="CG430">
            <v>0</v>
          </cell>
          <cell r="CH430" t="str">
            <v>Other Services Exp</v>
          </cell>
          <cell r="CJ430">
            <v>0</v>
          </cell>
          <cell r="CL430" t="e">
            <v>#N/A</v>
          </cell>
          <cell r="CN430" t="e">
            <v>#N/A</v>
          </cell>
          <cell r="CO430" t="str">
            <v>PTBAB3401</v>
          </cell>
          <cell r="CR430">
            <v>0</v>
          </cell>
          <cell r="CS430">
            <v>0</v>
          </cell>
        </row>
        <row r="431">
          <cell r="A431" t="str">
            <v>PTBAB3401 Total</v>
          </cell>
          <cell r="B431" t="str">
            <v>PTBAB3401</v>
          </cell>
          <cell r="C431" t="str">
            <v xml:space="preserve"> Total</v>
          </cell>
          <cell r="D431" t="str">
            <v>PTBAB3401 Total</v>
          </cell>
          <cell r="E431" t="str">
            <v>PTBAB</v>
          </cell>
          <cell r="F431">
            <v>3401</v>
          </cell>
          <cell r="G431" t="str">
            <v>PTBAB3401</v>
          </cell>
          <cell r="H431" t="str">
            <v>WASTE CONTRACTS PROCUREMENT</v>
          </cell>
          <cell r="I431" t="str">
            <v>POST PRG</v>
          </cell>
          <cell r="J431" t="str">
            <v>LEGAL</v>
          </cell>
          <cell r="K431" t="str">
            <v>COUNSELS  OPINION              .</v>
          </cell>
          <cell r="N431" t="e">
            <v>#REF!</v>
          </cell>
          <cell r="O431" t="e">
            <v>#REF!</v>
          </cell>
          <cell r="R431" t="e">
            <v>#REF!</v>
          </cell>
          <cell r="S431" t="e">
            <v>#REF!</v>
          </cell>
          <cell r="V431">
            <v>0</v>
          </cell>
          <cell r="X431">
            <v>0</v>
          </cell>
          <cell r="Z431">
            <v>0</v>
          </cell>
          <cell r="AE431">
            <v>0</v>
          </cell>
          <cell r="AG431">
            <v>0</v>
          </cell>
          <cell r="AN431">
            <v>0</v>
          </cell>
          <cell r="AR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CB431">
            <v>0</v>
          </cell>
          <cell r="CC431">
            <v>0</v>
          </cell>
          <cell r="CD431">
            <v>0</v>
          </cell>
          <cell r="CE431" t="str">
            <v>Other Services Exp</v>
          </cell>
          <cell r="CG431">
            <v>0</v>
          </cell>
          <cell r="CH431" t="str">
            <v>Other Services Exp</v>
          </cell>
          <cell r="CJ431">
            <v>0</v>
          </cell>
          <cell r="CL431" t="e">
            <v>#N/A</v>
          </cell>
          <cell r="CN431" t="e">
            <v>#N/A</v>
          </cell>
          <cell r="CO431" t="str">
            <v>PTBAB3420</v>
          </cell>
          <cell r="CR431">
            <v>0</v>
          </cell>
          <cell r="CS431">
            <v>0</v>
          </cell>
        </row>
        <row r="432">
          <cell r="A432" t="str">
            <v>PTBAB3420 Total</v>
          </cell>
          <cell r="B432" t="str">
            <v>PTBAB3420</v>
          </cell>
          <cell r="C432" t="str">
            <v xml:space="preserve"> Total</v>
          </cell>
          <cell r="D432" t="str">
            <v>PTBAB3420 Total</v>
          </cell>
          <cell r="E432" t="str">
            <v>PTBAB</v>
          </cell>
          <cell r="F432">
            <v>3420</v>
          </cell>
          <cell r="G432" t="str">
            <v>PTBAB3420</v>
          </cell>
          <cell r="H432" t="str">
            <v>WASTE CONTRACTS PROCUREMENT</v>
          </cell>
          <cell r="I432" t="str">
            <v>POST PRG</v>
          </cell>
          <cell r="J432" t="str">
            <v>LEGAL</v>
          </cell>
          <cell r="K432" t="str">
            <v>CONSULTANTS FEE                .</v>
          </cell>
          <cell r="N432" t="e">
            <v>#REF!</v>
          </cell>
          <cell r="O432" t="e">
            <v>#REF!</v>
          </cell>
          <cell r="R432" t="e">
            <v>#REF!</v>
          </cell>
          <cell r="S432" t="e">
            <v>#REF!</v>
          </cell>
          <cell r="T432" t="e">
            <v>#REF!</v>
          </cell>
          <cell r="U432" t="e">
            <v>#REF!</v>
          </cell>
          <cell r="V432" t="e">
            <v>#REF!</v>
          </cell>
          <cell r="W432" t="e">
            <v>#REF!</v>
          </cell>
          <cell r="X432" t="e">
            <v>#REF!</v>
          </cell>
          <cell r="Y432" t="e">
            <v>#REF!</v>
          </cell>
          <cell r="Z432" t="e">
            <v>#REF!</v>
          </cell>
          <cell r="AA432" t="e">
            <v>#REF!</v>
          </cell>
          <cell r="AB432" t="e">
            <v>#REF!</v>
          </cell>
          <cell r="AC432" t="e">
            <v>#REF!</v>
          </cell>
          <cell r="AE432" t="e">
            <v>#REF!</v>
          </cell>
          <cell r="AF432" t="e">
            <v>#REF!</v>
          </cell>
          <cell r="AG432" t="e">
            <v>#REF!</v>
          </cell>
          <cell r="AH432" t="e">
            <v>#REF!</v>
          </cell>
          <cell r="AI432" t="e">
            <v>#REF!</v>
          </cell>
          <cell r="AJ432" t="e">
            <v>#REF!</v>
          </cell>
          <cell r="AK432" t="e">
            <v>#REF!</v>
          </cell>
          <cell r="AL432" t="e">
            <v>#REF!</v>
          </cell>
          <cell r="AM432" t="e">
            <v>#REF!</v>
          </cell>
          <cell r="AN432" t="e">
            <v>#REF!</v>
          </cell>
          <cell r="AR432" t="e">
            <v>#REF!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CA432">
            <v>479242</v>
          </cell>
          <cell r="CB432">
            <v>893819</v>
          </cell>
          <cell r="CC432">
            <v>0</v>
          </cell>
          <cell r="CD432">
            <v>0</v>
          </cell>
          <cell r="CE432" t="str">
            <v>Other Services Exp</v>
          </cell>
          <cell r="CG432">
            <v>479242</v>
          </cell>
          <cell r="CH432" t="str">
            <v>Other Services Exp</v>
          </cell>
          <cell r="CJ432">
            <v>479242</v>
          </cell>
          <cell r="CL432" t="e">
            <v>#N/A</v>
          </cell>
          <cell r="CN432" t="e">
            <v>#N/A</v>
          </cell>
          <cell r="CO432" t="str">
            <v>PTBBB3420</v>
          </cell>
          <cell r="CR432">
            <v>403828.29</v>
          </cell>
          <cell r="CS432" t="e">
            <v>#REF!</v>
          </cell>
        </row>
        <row r="433">
          <cell r="A433" t="str">
            <v>PTBBB3420 Total</v>
          </cell>
          <cell r="B433" t="str">
            <v>PTBBB3420</v>
          </cell>
          <cell r="C433" t="str">
            <v xml:space="preserve"> Total</v>
          </cell>
          <cell r="D433" t="str">
            <v>PTBBB3420 Total</v>
          </cell>
          <cell r="E433" t="str">
            <v>PTBBB</v>
          </cell>
          <cell r="F433">
            <v>3420</v>
          </cell>
          <cell r="G433" t="str">
            <v>PTBBB3420</v>
          </cell>
          <cell r="H433" t="str">
            <v>WASTE CONTRACTS PROCUREMENT</v>
          </cell>
          <cell r="I433" t="str">
            <v>POST PRG</v>
          </cell>
          <cell r="J433" t="str">
            <v>FINANCIAL</v>
          </cell>
          <cell r="K433" t="str">
            <v>CONSULTANTS FEE                .</v>
          </cell>
          <cell r="N433" t="e">
            <v>#REF!</v>
          </cell>
          <cell r="O433" t="e">
            <v>#REF!</v>
          </cell>
          <cell r="R433" t="e">
            <v>#REF!</v>
          </cell>
          <cell r="S433" t="e">
            <v>#REF!</v>
          </cell>
          <cell r="T433" t="e">
            <v>#REF!</v>
          </cell>
          <cell r="U433" t="e">
            <v>#REF!</v>
          </cell>
          <cell r="V433" t="e">
            <v>#REF!</v>
          </cell>
          <cell r="W433" t="e">
            <v>#REF!</v>
          </cell>
          <cell r="X433" t="e">
            <v>#REF!</v>
          </cell>
          <cell r="Y433" t="e">
            <v>#REF!</v>
          </cell>
          <cell r="Z433" t="e">
            <v>#REF!</v>
          </cell>
          <cell r="AA433" t="e">
            <v>#REF!</v>
          </cell>
          <cell r="AB433" t="e">
            <v>#REF!</v>
          </cell>
          <cell r="AC433" t="e">
            <v>#REF!</v>
          </cell>
          <cell r="AE433" t="e">
            <v>#REF!</v>
          </cell>
          <cell r="AF433" t="e">
            <v>#REF!</v>
          </cell>
          <cell r="AG433" t="e">
            <v>#REF!</v>
          </cell>
          <cell r="AH433" t="e">
            <v>#REF!</v>
          </cell>
          <cell r="AI433" t="e">
            <v>#REF!</v>
          </cell>
          <cell r="AJ433" t="e">
            <v>#REF!</v>
          </cell>
          <cell r="AK433" t="e">
            <v>#REF!</v>
          </cell>
          <cell r="AL433" t="e">
            <v>#REF!</v>
          </cell>
          <cell r="AM433" t="e">
            <v>#REF!</v>
          </cell>
          <cell r="AN433" t="e">
            <v>#REF!</v>
          </cell>
          <cell r="AR433" t="e">
            <v>#REF!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CA433">
            <v>368246</v>
          </cell>
          <cell r="CB433">
            <v>713047</v>
          </cell>
          <cell r="CC433">
            <v>0</v>
          </cell>
          <cell r="CD433">
            <v>0</v>
          </cell>
          <cell r="CE433" t="str">
            <v>Other Services Exp</v>
          </cell>
          <cell r="CG433">
            <v>368246</v>
          </cell>
          <cell r="CH433" t="str">
            <v>Other Services Exp</v>
          </cell>
          <cell r="CJ433">
            <v>368246</v>
          </cell>
          <cell r="CL433" t="e">
            <v>#N/A</v>
          </cell>
          <cell r="CN433" t="e">
            <v>#N/A</v>
          </cell>
          <cell r="CO433" t="str">
            <v>PTBCB3420</v>
          </cell>
          <cell r="CR433">
            <v>62332.81</v>
          </cell>
          <cell r="CS433" t="e">
            <v>#REF!</v>
          </cell>
        </row>
        <row r="434">
          <cell r="A434" t="str">
            <v>PTBCB3420 Total</v>
          </cell>
          <cell r="B434" t="str">
            <v>PTBCB3420</v>
          </cell>
          <cell r="C434" t="str">
            <v xml:space="preserve"> Total</v>
          </cell>
          <cell r="D434" t="str">
            <v>PTBCB3420 Total</v>
          </cell>
          <cell r="E434" t="str">
            <v>PTBCB</v>
          </cell>
          <cell r="F434">
            <v>3420</v>
          </cell>
          <cell r="G434" t="str">
            <v>PTBCB3420</v>
          </cell>
          <cell r="H434" t="str">
            <v>WASTE CONTRACTS PROCUREMENT</v>
          </cell>
          <cell r="I434" t="str">
            <v>POST PRG</v>
          </cell>
          <cell r="J434" t="str">
            <v>TECHNICAL</v>
          </cell>
          <cell r="K434" t="str">
            <v>CONSULTANTS FEE                .</v>
          </cell>
          <cell r="N434" t="e">
            <v>#REF!</v>
          </cell>
          <cell r="O434" t="e">
            <v>#REF!</v>
          </cell>
          <cell r="R434" t="e">
            <v>#REF!</v>
          </cell>
          <cell r="S434" t="e">
            <v>#REF!</v>
          </cell>
          <cell r="T434" t="e">
            <v>#REF!</v>
          </cell>
          <cell r="U434" t="e">
            <v>#REF!</v>
          </cell>
          <cell r="V434" t="e">
            <v>#REF!</v>
          </cell>
          <cell r="W434" t="e">
            <v>#REF!</v>
          </cell>
          <cell r="X434" t="e">
            <v>#REF!</v>
          </cell>
          <cell r="Y434" t="e">
            <v>#REF!</v>
          </cell>
          <cell r="Z434" t="e">
            <v>#REF!</v>
          </cell>
          <cell r="AA434" t="e">
            <v>#REF!</v>
          </cell>
          <cell r="AB434" t="e">
            <v>#REF!</v>
          </cell>
          <cell r="AC434" t="e">
            <v>#REF!</v>
          </cell>
          <cell r="AE434" t="e">
            <v>#REF!</v>
          </cell>
          <cell r="AF434" t="e">
            <v>#REF!</v>
          </cell>
          <cell r="AG434" t="e">
            <v>#REF!</v>
          </cell>
          <cell r="AH434" t="e">
            <v>#REF!</v>
          </cell>
          <cell r="AI434" t="e">
            <v>#REF!</v>
          </cell>
          <cell r="AJ434" t="e">
            <v>#REF!</v>
          </cell>
          <cell r="AK434" t="e">
            <v>#REF!</v>
          </cell>
          <cell r="AL434" t="e">
            <v>#REF!</v>
          </cell>
          <cell r="AM434" t="e">
            <v>#REF!</v>
          </cell>
          <cell r="AN434" t="e">
            <v>#REF!</v>
          </cell>
          <cell r="AR434" t="e">
            <v>#REF!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CA434">
            <v>164654</v>
          </cell>
          <cell r="CB434">
            <v>255305</v>
          </cell>
          <cell r="CC434">
            <v>0</v>
          </cell>
          <cell r="CD434">
            <v>0</v>
          </cell>
          <cell r="CE434" t="str">
            <v>Other Services Exp</v>
          </cell>
          <cell r="CG434">
            <v>164654</v>
          </cell>
          <cell r="CH434" t="str">
            <v>Other Services Exp</v>
          </cell>
          <cell r="CJ434">
            <v>164654</v>
          </cell>
          <cell r="CL434" t="e">
            <v>#N/A</v>
          </cell>
          <cell r="CN434" t="e">
            <v>#N/A</v>
          </cell>
          <cell r="CO434" t="str">
            <v>PTBCB3420</v>
          </cell>
          <cell r="CR434">
            <v>173409.77</v>
          </cell>
          <cell r="CS434" t="e">
            <v>#REF!</v>
          </cell>
        </row>
        <row r="435">
          <cell r="A435" t="str">
            <v>PTBEB3420 Total</v>
          </cell>
          <cell r="B435" t="str">
            <v>PTBEB3420</v>
          </cell>
          <cell r="C435" t="str">
            <v xml:space="preserve"> Total</v>
          </cell>
          <cell r="D435" t="str">
            <v>PTBEB3420 Total</v>
          </cell>
          <cell r="E435" t="str">
            <v>PTBEB</v>
          </cell>
          <cell r="F435">
            <v>3420</v>
          </cell>
          <cell r="G435" t="str">
            <v>PTBEB3420</v>
          </cell>
          <cell r="H435" t="str">
            <v>WASTE CONTRACTS PROCUREMENT</v>
          </cell>
          <cell r="I435" t="str">
            <v>POST PRG</v>
          </cell>
          <cell r="J435" t="str">
            <v>PLANNING</v>
          </cell>
          <cell r="K435" t="str">
            <v>CONSULTANTS FEE                .</v>
          </cell>
          <cell r="N435" t="e">
            <v>#REF!</v>
          </cell>
          <cell r="O435" t="e">
            <v>#REF!</v>
          </cell>
          <cell r="R435" t="e">
            <v>#REF!</v>
          </cell>
          <cell r="S435" t="e">
            <v>#REF!</v>
          </cell>
          <cell r="T435" t="e">
            <v>#REF!</v>
          </cell>
          <cell r="U435" t="e">
            <v>#REF!</v>
          </cell>
          <cell r="V435" t="e">
            <v>#REF!</v>
          </cell>
          <cell r="W435" t="e">
            <v>#REF!</v>
          </cell>
          <cell r="X435" t="e">
            <v>#REF!</v>
          </cell>
          <cell r="Y435" t="e">
            <v>#REF!</v>
          </cell>
          <cell r="Z435" t="e">
            <v>#REF!</v>
          </cell>
          <cell r="AA435" t="e">
            <v>#REF!</v>
          </cell>
          <cell r="AB435" t="e">
            <v>#REF!</v>
          </cell>
          <cell r="AC435" t="e">
            <v>#REF!</v>
          </cell>
          <cell r="AE435" t="e">
            <v>#REF!</v>
          </cell>
          <cell r="AF435" t="e">
            <v>#REF!</v>
          </cell>
          <cell r="AG435" t="e">
            <v>#REF!</v>
          </cell>
          <cell r="AH435" t="e">
            <v>#REF!</v>
          </cell>
          <cell r="AI435" t="e">
            <v>#REF!</v>
          </cell>
          <cell r="AJ435" t="e">
            <v>#REF!</v>
          </cell>
          <cell r="AK435" t="e">
            <v>#REF!</v>
          </cell>
          <cell r="AL435" t="e">
            <v>#REF!</v>
          </cell>
          <cell r="AM435" t="e">
            <v>#REF!</v>
          </cell>
          <cell r="AN435" t="e">
            <v>#REF!</v>
          </cell>
          <cell r="AR435" t="e">
            <v>#REF!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CA435">
            <v>20000</v>
          </cell>
          <cell r="CB435">
            <v>10000</v>
          </cell>
          <cell r="CC435">
            <v>0</v>
          </cell>
          <cell r="CD435">
            <v>0</v>
          </cell>
          <cell r="CE435" t="str">
            <v>Other Services Exp</v>
          </cell>
          <cell r="CG435">
            <v>20000</v>
          </cell>
          <cell r="CH435" t="str">
            <v>Other Services Exp</v>
          </cell>
          <cell r="CJ435">
            <v>20000</v>
          </cell>
          <cell r="CL435" t="e">
            <v>#N/A</v>
          </cell>
          <cell r="CN435" t="e">
            <v>#N/A</v>
          </cell>
          <cell r="CO435" t="str">
            <v>PTBEB3420</v>
          </cell>
          <cell r="CR435">
            <v>33388.959999999999</v>
          </cell>
          <cell r="CS435" t="e">
            <v>#REF!</v>
          </cell>
        </row>
        <row r="436">
          <cell r="A436" t="str">
            <v>PTBFB3420 Total</v>
          </cell>
          <cell r="B436" t="str">
            <v>PTBEB3421</v>
          </cell>
          <cell r="C436" t="str">
            <v xml:space="preserve"> Total</v>
          </cell>
          <cell r="D436" t="str">
            <v>PTBFB3420 Total</v>
          </cell>
          <cell r="E436" t="str">
            <v>PTBFB</v>
          </cell>
          <cell r="F436">
            <v>3420</v>
          </cell>
          <cell r="G436" t="str">
            <v>PTBFB3420</v>
          </cell>
          <cell r="H436" t="str">
            <v>WASTE CONTRACTS PROCUREMENT</v>
          </cell>
          <cell r="I436" t="str">
            <v>POST PRG</v>
          </cell>
          <cell r="J436" t="str">
            <v>Insurance</v>
          </cell>
          <cell r="N436">
            <v>0</v>
          </cell>
          <cell r="O436">
            <v>0</v>
          </cell>
          <cell r="R436">
            <v>0</v>
          </cell>
          <cell r="T436" t="e">
            <v>#REF!</v>
          </cell>
          <cell r="U436" t="e">
            <v>#REF!</v>
          </cell>
          <cell r="V436" t="e">
            <v>#REF!</v>
          </cell>
          <cell r="W436" t="e">
            <v>#REF!</v>
          </cell>
          <cell r="X436" t="e">
            <v>#REF!</v>
          </cell>
          <cell r="Y436" t="e">
            <v>#REF!</v>
          </cell>
          <cell r="Z436" t="e">
            <v>#REF!</v>
          </cell>
          <cell r="AA436" t="e">
            <v>#REF!</v>
          </cell>
          <cell r="AB436" t="e">
            <v>#REF!</v>
          </cell>
          <cell r="AC436" t="e">
            <v>#REF!</v>
          </cell>
          <cell r="AE436" t="e">
            <v>#REF!</v>
          </cell>
          <cell r="AF436" t="e">
            <v>#REF!</v>
          </cell>
          <cell r="AG436" t="e">
            <v>#REF!</v>
          </cell>
          <cell r="AH436" t="e">
            <v>#REF!</v>
          </cell>
          <cell r="AI436" t="e">
            <v>#REF!</v>
          </cell>
          <cell r="AJ436" t="e">
            <v>#REF!</v>
          </cell>
          <cell r="AK436" t="e">
            <v>#REF!</v>
          </cell>
          <cell r="AL436" t="e">
            <v>#REF!</v>
          </cell>
          <cell r="AM436" t="e">
            <v>#REF!</v>
          </cell>
          <cell r="AN436" t="e">
            <v>#REF!</v>
          </cell>
          <cell r="AR436" t="e">
            <v>#REF!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CA436">
            <v>20000</v>
          </cell>
          <cell r="CB436">
            <v>20000</v>
          </cell>
          <cell r="CC436">
            <v>0</v>
          </cell>
          <cell r="CD436">
            <v>0</v>
          </cell>
          <cell r="CE436">
            <v>0</v>
          </cell>
          <cell r="CG436">
            <v>20000</v>
          </cell>
          <cell r="CH436">
            <v>0</v>
          </cell>
          <cell r="CJ436">
            <v>20000</v>
          </cell>
          <cell r="CN436">
            <v>0</v>
          </cell>
          <cell r="CS436">
            <v>0</v>
          </cell>
        </row>
        <row r="437">
          <cell r="A437" t="str">
            <v>PTBZA3711 Total</v>
          </cell>
          <cell r="B437" t="str">
            <v>PTBZA3711</v>
          </cell>
          <cell r="C437" t="str">
            <v xml:space="preserve"> Total</v>
          </cell>
          <cell r="D437" t="str">
            <v>PTBZA3711 Total</v>
          </cell>
          <cell r="E437" t="str">
            <v>PTBZA</v>
          </cell>
          <cell r="F437">
            <v>3711</v>
          </cell>
          <cell r="G437" t="str">
            <v>PTBZA3711</v>
          </cell>
          <cell r="H437" t="str">
            <v>WASTE CONTRACTS PROCUREMENT</v>
          </cell>
          <cell r="I437" t="str">
            <v>POST PRG</v>
          </cell>
          <cell r="J437" t="str">
            <v>GENERAL</v>
          </cell>
          <cell r="K437" t="str">
            <v>CONFERENCE TRAVEL              .</v>
          </cell>
          <cell r="N437" t="e">
            <v>#REF!</v>
          </cell>
          <cell r="O437" t="e">
            <v>#REF!</v>
          </cell>
          <cell r="R437" t="e">
            <v>#REF!</v>
          </cell>
          <cell r="S437" t="e">
            <v>#REF!</v>
          </cell>
          <cell r="V437">
            <v>0</v>
          </cell>
          <cell r="X437">
            <v>0</v>
          </cell>
          <cell r="Z437">
            <v>0</v>
          </cell>
          <cell r="AE437">
            <v>0</v>
          </cell>
          <cell r="AG437">
            <v>0</v>
          </cell>
          <cell r="AN437">
            <v>0</v>
          </cell>
          <cell r="AR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CA437">
            <v>2000</v>
          </cell>
          <cell r="CB437">
            <v>2000</v>
          </cell>
          <cell r="CC437">
            <v>0</v>
          </cell>
          <cell r="CD437">
            <v>0</v>
          </cell>
          <cell r="CE437" t="str">
            <v>Other Services Exp</v>
          </cell>
          <cell r="CG437">
            <v>2000</v>
          </cell>
          <cell r="CH437" t="str">
            <v>Other Services Exp</v>
          </cell>
          <cell r="CJ437">
            <v>2000</v>
          </cell>
          <cell r="CL437" t="e">
            <v>#N/A</v>
          </cell>
          <cell r="CN437" t="e">
            <v>#N/A</v>
          </cell>
          <cell r="CO437" t="str">
            <v>PTBZA3711</v>
          </cell>
          <cell r="CR437">
            <v>0</v>
          </cell>
          <cell r="CS437">
            <v>0</v>
          </cell>
        </row>
        <row r="438">
          <cell r="A438" t="str">
            <v>PTBZA3712 Total</v>
          </cell>
          <cell r="B438" t="str">
            <v>PTBZA3712</v>
          </cell>
          <cell r="C438" t="str">
            <v xml:space="preserve"> Total</v>
          </cell>
          <cell r="D438" t="str">
            <v>PTBZA3712 Total</v>
          </cell>
          <cell r="E438" t="str">
            <v>PTBZA</v>
          </cell>
          <cell r="F438">
            <v>3712</v>
          </cell>
          <cell r="G438" t="str">
            <v>PTBZA3712</v>
          </cell>
          <cell r="H438" t="str">
            <v>WASTE CONTRACTS PROCUREMENT</v>
          </cell>
          <cell r="I438" t="str">
            <v>POST PRG</v>
          </cell>
          <cell r="J438" t="str">
            <v>GENERAL</v>
          </cell>
          <cell r="K438" t="str">
            <v>CONFERENCE SUBSISTENCE         .</v>
          </cell>
          <cell r="N438" t="e">
            <v>#REF!</v>
          </cell>
          <cell r="O438" t="e">
            <v>#REF!</v>
          </cell>
          <cell r="R438" t="e">
            <v>#REF!</v>
          </cell>
          <cell r="S438" t="e">
            <v>#REF!</v>
          </cell>
          <cell r="V438">
            <v>0</v>
          </cell>
          <cell r="X438">
            <v>0</v>
          </cell>
          <cell r="Z438">
            <v>0</v>
          </cell>
          <cell r="AE438">
            <v>0</v>
          </cell>
          <cell r="AG438">
            <v>0</v>
          </cell>
          <cell r="AN438">
            <v>0</v>
          </cell>
          <cell r="AR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CA438">
            <v>5000</v>
          </cell>
          <cell r="CB438">
            <v>0</v>
          </cell>
          <cell r="CC438">
            <v>0</v>
          </cell>
          <cell r="CD438">
            <v>0</v>
          </cell>
          <cell r="CE438" t="str">
            <v>Other Services Exp</v>
          </cell>
          <cell r="CG438">
            <v>5000</v>
          </cell>
          <cell r="CH438" t="str">
            <v>Other Services Exp</v>
          </cell>
          <cell r="CJ438">
            <v>5000</v>
          </cell>
          <cell r="CL438" t="e">
            <v>#N/A</v>
          </cell>
          <cell r="CN438" t="e">
            <v>#N/A</v>
          </cell>
          <cell r="CO438" t="str">
            <v>PTBZA3712</v>
          </cell>
          <cell r="CR438">
            <v>0</v>
          </cell>
          <cell r="CS438">
            <v>0</v>
          </cell>
        </row>
        <row r="439">
          <cell r="A439" t="str">
            <v>PTBZB911 Total</v>
          </cell>
          <cell r="B439" t="str">
            <v>PTBZB911</v>
          </cell>
          <cell r="C439" t="str">
            <v xml:space="preserve"> Total</v>
          </cell>
          <cell r="D439" t="str">
            <v>PTBZB911 Total</v>
          </cell>
          <cell r="E439" t="str">
            <v>PTBZB</v>
          </cell>
          <cell r="F439">
            <v>911</v>
          </cell>
          <cell r="G439" t="str">
            <v>PTBZB911</v>
          </cell>
          <cell r="H439" t="str">
            <v>WASTE CONTRACTS PROCUREMENT</v>
          </cell>
          <cell r="I439" t="str">
            <v>POST PRG</v>
          </cell>
          <cell r="J439" t="str">
            <v>GENERAL</v>
          </cell>
          <cell r="K439" t="str">
            <v>TRAINING POST-QUALN TRAVEL     .</v>
          </cell>
          <cell r="N439" t="e">
            <v>#REF!</v>
          </cell>
          <cell r="O439" t="e">
            <v>#REF!</v>
          </cell>
          <cell r="R439" t="e">
            <v>#REF!</v>
          </cell>
          <cell r="S439" t="e">
            <v>#REF!</v>
          </cell>
          <cell r="V439">
            <v>0</v>
          </cell>
          <cell r="X439">
            <v>0</v>
          </cell>
          <cell r="Y439" t="e">
            <v>#REF!</v>
          </cell>
          <cell r="Z439" t="e">
            <v>#REF!</v>
          </cell>
          <cell r="AA439" t="e">
            <v>#REF!</v>
          </cell>
          <cell r="AB439" t="e">
            <v>#REF!</v>
          </cell>
          <cell r="AC439" t="e">
            <v>#REF!</v>
          </cell>
          <cell r="AE439" t="e">
            <v>#REF!</v>
          </cell>
          <cell r="AF439" t="e">
            <v>#REF!</v>
          </cell>
          <cell r="AG439" t="e">
            <v>#REF!</v>
          </cell>
          <cell r="AH439" t="e">
            <v>#REF!</v>
          </cell>
          <cell r="AI439" t="e">
            <v>#REF!</v>
          </cell>
          <cell r="AJ439" t="e">
            <v>#REF!</v>
          </cell>
          <cell r="AK439" t="e">
            <v>#REF!</v>
          </cell>
          <cell r="AL439" t="e">
            <v>#REF!</v>
          </cell>
          <cell r="AM439" t="e">
            <v>#REF!</v>
          </cell>
          <cell r="AN439" t="e">
            <v>#REF!</v>
          </cell>
          <cell r="AR439" t="e">
            <v>#REF!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CB439">
            <v>0</v>
          </cell>
          <cell r="CC439">
            <v>0</v>
          </cell>
          <cell r="CD439">
            <v>0</v>
          </cell>
          <cell r="CE439" t="str">
            <v>Other Services Exp</v>
          </cell>
          <cell r="CG439">
            <v>0</v>
          </cell>
          <cell r="CH439" t="str">
            <v>Other Services Exp</v>
          </cell>
          <cell r="CJ439">
            <v>0</v>
          </cell>
          <cell r="CL439" t="e">
            <v>#N/A</v>
          </cell>
          <cell r="CN439" t="e">
            <v>#N/A</v>
          </cell>
          <cell r="CO439" t="str">
            <v>PTBZB911</v>
          </cell>
          <cell r="CR439">
            <v>165.5</v>
          </cell>
          <cell r="CS439" t="e">
            <v>#REF!</v>
          </cell>
        </row>
        <row r="440">
          <cell r="A440" t="str">
            <v>PTBZB2200 Total</v>
          </cell>
          <cell r="B440" t="str">
            <v>PTBZB2200</v>
          </cell>
          <cell r="C440" t="str">
            <v xml:space="preserve"> Total</v>
          </cell>
          <cell r="D440" t="str">
            <v>PTBZB2200 Total</v>
          </cell>
          <cell r="E440" t="str">
            <v>PTBZB</v>
          </cell>
          <cell r="F440">
            <v>2200</v>
          </cell>
          <cell r="G440" t="str">
            <v>PTBZB2200</v>
          </cell>
          <cell r="H440" t="str">
            <v>WASTE CONTRACTS PROCUREMENT</v>
          </cell>
          <cell r="I440" t="str">
            <v>POST PRG</v>
          </cell>
          <cell r="J440" t="str">
            <v>GENERAL</v>
          </cell>
          <cell r="K440" t="str">
            <v>VEHICLE HIRE                   .</v>
          </cell>
          <cell r="N440" t="e">
            <v>#REF!</v>
          </cell>
          <cell r="O440" t="e">
            <v>#REF!</v>
          </cell>
          <cell r="R440" t="e">
            <v>#REF!</v>
          </cell>
          <cell r="S440" t="e">
            <v>#REF!</v>
          </cell>
          <cell r="V440">
            <v>0</v>
          </cell>
          <cell r="X440">
            <v>0</v>
          </cell>
          <cell r="Z440">
            <v>0</v>
          </cell>
          <cell r="AE440">
            <v>0</v>
          </cell>
          <cell r="AG440">
            <v>0</v>
          </cell>
          <cell r="AN440">
            <v>0</v>
          </cell>
          <cell r="AR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CB440">
            <v>0</v>
          </cell>
          <cell r="CC440">
            <v>0</v>
          </cell>
          <cell r="CD440">
            <v>0</v>
          </cell>
          <cell r="CE440" t="str">
            <v>Other Services Exp</v>
          </cell>
          <cell r="CG440">
            <v>0</v>
          </cell>
          <cell r="CH440" t="str">
            <v>Other Services Exp</v>
          </cell>
          <cell r="CJ440">
            <v>0</v>
          </cell>
          <cell r="CL440" t="e">
            <v>#N/A</v>
          </cell>
          <cell r="CN440" t="e">
            <v>#N/A</v>
          </cell>
          <cell r="CO440" t="str">
            <v>PTBZB3095</v>
          </cell>
          <cell r="CR440">
            <v>0</v>
          </cell>
          <cell r="CS440">
            <v>0</v>
          </cell>
        </row>
        <row r="441">
          <cell r="A441" t="str">
            <v>PTBZB3095 Total</v>
          </cell>
          <cell r="B441" t="str">
            <v>PTBZB3095</v>
          </cell>
          <cell r="C441" t="str">
            <v xml:space="preserve"> Total</v>
          </cell>
          <cell r="D441" t="str">
            <v>PTBZB3095 Total</v>
          </cell>
          <cell r="E441" t="str">
            <v>PTBZB</v>
          </cell>
          <cell r="F441">
            <v>3095</v>
          </cell>
          <cell r="G441" t="str">
            <v>PTBZB3095</v>
          </cell>
          <cell r="H441" t="str">
            <v>WASTE CONTRACTS PROCUREMENT</v>
          </cell>
          <cell r="I441" t="str">
            <v>POST PRG</v>
          </cell>
          <cell r="J441" t="str">
            <v>GENERAL</v>
          </cell>
          <cell r="K441" t="str">
            <v>FILMS &amp; VIDEOS                 .</v>
          </cell>
          <cell r="N441" t="e">
            <v>#REF!</v>
          </cell>
          <cell r="O441" t="e">
            <v>#REF!</v>
          </cell>
          <cell r="R441" t="e">
            <v>#REF!</v>
          </cell>
          <cell r="S441" t="e">
            <v>#REF!</v>
          </cell>
          <cell r="V441">
            <v>0</v>
          </cell>
          <cell r="X441">
            <v>0</v>
          </cell>
          <cell r="Z441">
            <v>0</v>
          </cell>
          <cell r="AE441">
            <v>0</v>
          </cell>
          <cell r="AG441">
            <v>0</v>
          </cell>
          <cell r="AN441">
            <v>0</v>
          </cell>
          <cell r="AR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CB441">
            <v>0</v>
          </cell>
          <cell r="CC441">
            <v>0</v>
          </cell>
          <cell r="CD441">
            <v>0</v>
          </cell>
          <cell r="CE441" t="str">
            <v>Other Services Exp</v>
          </cell>
          <cell r="CG441">
            <v>0</v>
          </cell>
          <cell r="CH441" t="str">
            <v>Other Services Exp</v>
          </cell>
          <cell r="CJ441">
            <v>0</v>
          </cell>
          <cell r="CL441" t="e">
            <v>#N/A</v>
          </cell>
          <cell r="CN441" t="e">
            <v>#N/A</v>
          </cell>
          <cell r="CO441" t="str">
            <v>PTBZB3095</v>
          </cell>
          <cell r="CR441">
            <v>0</v>
          </cell>
          <cell r="CS441">
            <v>0</v>
          </cell>
        </row>
        <row r="442">
          <cell r="A442" t="str">
            <v>PTBZB3106 Total</v>
          </cell>
          <cell r="B442" t="str">
            <v>PTBZB3106</v>
          </cell>
          <cell r="C442" t="str">
            <v xml:space="preserve"> Total</v>
          </cell>
          <cell r="D442" t="str">
            <v>PTBZB3106 Total</v>
          </cell>
          <cell r="E442" t="str">
            <v>PTBZB</v>
          </cell>
          <cell r="F442">
            <v>3106</v>
          </cell>
          <cell r="G442" t="str">
            <v>PTBZB3106</v>
          </cell>
          <cell r="H442" t="str">
            <v>WASTE CONTRACTS PROCUREMENT</v>
          </cell>
          <cell r="I442" t="str">
            <v>POST PRG</v>
          </cell>
          <cell r="J442" t="str">
            <v>GENERAL</v>
          </cell>
          <cell r="K442" t="str">
            <v>OTHER CATERING PROVISIONS      .</v>
          </cell>
          <cell r="N442" t="e">
            <v>#REF!</v>
          </cell>
          <cell r="O442" t="e">
            <v>#REF!</v>
          </cell>
          <cell r="R442" t="e">
            <v>#REF!</v>
          </cell>
          <cell r="S442" t="e">
            <v>#REF!</v>
          </cell>
          <cell r="T442" t="e">
            <v>#REF!</v>
          </cell>
          <cell r="U442" t="e">
            <v>#REF!</v>
          </cell>
          <cell r="V442" t="e">
            <v>#REF!</v>
          </cell>
          <cell r="W442" t="e">
            <v>#REF!</v>
          </cell>
          <cell r="X442" t="e">
            <v>#REF!</v>
          </cell>
          <cell r="Y442" t="e">
            <v>#REF!</v>
          </cell>
          <cell r="Z442" t="e">
            <v>#REF!</v>
          </cell>
          <cell r="AA442" t="e">
            <v>#REF!</v>
          </cell>
          <cell r="AB442" t="e">
            <v>#REF!</v>
          </cell>
          <cell r="AC442" t="e">
            <v>#REF!</v>
          </cell>
          <cell r="AE442" t="e">
            <v>#REF!</v>
          </cell>
          <cell r="AF442" t="e">
            <v>#REF!</v>
          </cell>
          <cell r="AG442" t="e">
            <v>#REF!</v>
          </cell>
          <cell r="AH442" t="e">
            <v>#REF!</v>
          </cell>
          <cell r="AI442" t="e">
            <v>#REF!</v>
          </cell>
          <cell r="AJ442" t="e">
            <v>#REF!</v>
          </cell>
          <cell r="AK442" t="e">
            <v>#REF!</v>
          </cell>
          <cell r="AL442" t="e">
            <v>#REF!</v>
          </cell>
          <cell r="AM442" t="e">
            <v>#REF!</v>
          </cell>
          <cell r="AN442" t="e">
            <v>#REF!</v>
          </cell>
          <cell r="AR442" t="e">
            <v>#REF!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CB442">
            <v>0</v>
          </cell>
          <cell r="CC442">
            <v>0</v>
          </cell>
          <cell r="CD442">
            <v>0</v>
          </cell>
          <cell r="CE442" t="str">
            <v>Other Services Exp</v>
          </cell>
          <cell r="CG442">
            <v>0</v>
          </cell>
          <cell r="CH442" t="str">
            <v>Other Services Exp</v>
          </cell>
          <cell r="CJ442">
            <v>0</v>
          </cell>
          <cell r="CL442" t="e">
            <v>#N/A</v>
          </cell>
          <cell r="CN442" t="e">
            <v>#N/A</v>
          </cell>
          <cell r="CO442" t="str">
            <v>PTBZB3106</v>
          </cell>
          <cell r="CR442">
            <v>1683.88</v>
          </cell>
          <cell r="CS442" t="e">
            <v>#REF!</v>
          </cell>
        </row>
        <row r="443">
          <cell r="A443" t="str">
            <v>PTBZB3321 Total</v>
          </cell>
          <cell r="B443" t="str">
            <v>PTBZB3321</v>
          </cell>
          <cell r="C443" t="str">
            <v xml:space="preserve"> Total</v>
          </cell>
          <cell r="D443" t="str">
            <v>PTBZB3321 Total</v>
          </cell>
          <cell r="E443" t="str">
            <v>PTBZB</v>
          </cell>
          <cell r="F443">
            <v>3321</v>
          </cell>
          <cell r="G443" t="str">
            <v>PTBZB3321</v>
          </cell>
          <cell r="H443" t="str">
            <v>WASTE CONTRACTS PROCUREMENT</v>
          </cell>
          <cell r="I443" t="str">
            <v>POST PRG</v>
          </cell>
          <cell r="J443" t="str">
            <v>GENERAL</v>
          </cell>
          <cell r="K443" t="str">
            <v>GRAPHIC SUPPLIES               .</v>
          </cell>
          <cell r="N443" t="e">
            <v>#REF!</v>
          </cell>
          <cell r="O443" t="e">
            <v>#REF!</v>
          </cell>
          <cell r="R443" t="e">
            <v>#REF!</v>
          </cell>
          <cell r="S443" t="e">
            <v>#REF!</v>
          </cell>
          <cell r="V443">
            <v>0</v>
          </cell>
          <cell r="X443">
            <v>0</v>
          </cell>
          <cell r="Z443">
            <v>0</v>
          </cell>
          <cell r="AE443">
            <v>0</v>
          </cell>
          <cell r="AG443">
            <v>0</v>
          </cell>
          <cell r="AN443">
            <v>0</v>
          </cell>
          <cell r="AR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CB443">
            <v>0</v>
          </cell>
          <cell r="CC443">
            <v>0</v>
          </cell>
          <cell r="CD443">
            <v>0</v>
          </cell>
          <cell r="CE443" t="str">
            <v>Other Services Exp</v>
          </cell>
          <cell r="CG443">
            <v>0</v>
          </cell>
          <cell r="CH443" t="str">
            <v>Other Services Exp</v>
          </cell>
          <cell r="CJ443">
            <v>0</v>
          </cell>
          <cell r="CL443" t="e">
            <v>#N/A</v>
          </cell>
          <cell r="CN443" t="e">
            <v>#N/A</v>
          </cell>
          <cell r="CO443" t="str">
            <v>PTBZB3420</v>
          </cell>
          <cell r="CR443">
            <v>0</v>
          </cell>
          <cell r="CS443">
            <v>0</v>
          </cell>
        </row>
        <row r="444">
          <cell r="A444" t="str">
            <v>PTBZB3420 Total</v>
          </cell>
          <cell r="B444" t="str">
            <v>PTBZB3420</v>
          </cell>
          <cell r="C444" t="str">
            <v xml:space="preserve"> Total</v>
          </cell>
          <cell r="D444" t="str">
            <v>PTBZB3420 Total</v>
          </cell>
          <cell r="E444" t="str">
            <v>PTBZB</v>
          </cell>
          <cell r="F444">
            <v>3420</v>
          </cell>
          <cell r="G444" t="str">
            <v>PTBZB3420</v>
          </cell>
          <cell r="H444" t="str">
            <v>WASTE CONTRACTS PROCUREMENT</v>
          </cell>
          <cell r="I444" t="str">
            <v>POST PRG</v>
          </cell>
          <cell r="J444" t="str">
            <v>GENERAL</v>
          </cell>
          <cell r="K444" t="str">
            <v>CONSULTANTS FEE                .</v>
          </cell>
          <cell r="N444" t="e">
            <v>#REF!</v>
          </cell>
          <cell r="O444" t="e">
            <v>#REF!</v>
          </cell>
          <cell r="R444" t="e">
            <v>#REF!</v>
          </cell>
          <cell r="S444" t="e">
            <v>#REF!</v>
          </cell>
          <cell r="T444" t="e">
            <v>#REF!</v>
          </cell>
          <cell r="U444" t="e">
            <v>#REF!</v>
          </cell>
          <cell r="V444" t="e">
            <v>#REF!</v>
          </cell>
          <cell r="W444" t="e">
            <v>#REF!</v>
          </cell>
          <cell r="X444" t="e">
            <v>#REF!</v>
          </cell>
          <cell r="Y444" t="e">
            <v>#REF!</v>
          </cell>
          <cell r="Z444" t="e">
            <v>#REF!</v>
          </cell>
          <cell r="AA444" t="e">
            <v>#REF!</v>
          </cell>
          <cell r="AB444" t="e">
            <v>#REF!</v>
          </cell>
          <cell r="AC444" t="e">
            <v>#REF!</v>
          </cell>
          <cell r="AE444" t="e">
            <v>#REF!</v>
          </cell>
          <cell r="AF444" t="e">
            <v>#REF!</v>
          </cell>
          <cell r="AG444" t="e">
            <v>#REF!</v>
          </cell>
          <cell r="AH444" t="e">
            <v>#REF!</v>
          </cell>
          <cell r="AI444" t="e">
            <v>#REF!</v>
          </cell>
          <cell r="AJ444" t="e">
            <v>#REF!</v>
          </cell>
          <cell r="AK444" t="e">
            <v>#REF!</v>
          </cell>
          <cell r="AL444" t="e">
            <v>#REF!</v>
          </cell>
          <cell r="AM444" t="e">
            <v>#REF!</v>
          </cell>
          <cell r="AN444" t="e">
            <v>#REF!</v>
          </cell>
          <cell r="AR444" t="e">
            <v>#REF!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CA444">
            <v>20000</v>
          </cell>
          <cell r="CB444">
            <v>5000</v>
          </cell>
          <cell r="CC444">
            <v>0</v>
          </cell>
          <cell r="CD444">
            <v>0</v>
          </cell>
          <cell r="CE444" t="str">
            <v>Other Services Exp</v>
          </cell>
          <cell r="CG444">
            <v>20000</v>
          </cell>
          <cell r="CH444" t="str">
            <v>Other Services Exp</v>
          </cell>
          <cell r="CJ444">
            <v>20000</v>
          </cell>
          <cell r="CL444" t="e">
            <v>#N/A</v>
          </cell>
          <cell r="CN444" t="e">
            <v>#N/A</v>
          </cell>
          <cell r="CO444" t="str">
            <v>PTBZB3420</v>
          </cell>
          <cell r="CR444">
            <v>-1560</v>
          </cell>
          <cell r="CS444" t="e">
            <v>#REF!</v>
          </cell>
        </row>
        <row r="445">
          <cell r="A445" t="str">
            <v>PTBZB3711 Total</v>
          </cell>
          <cell r="B445" t="str">
            <v>PTBZB3711</v>
          </cell>
          <cell r="C445" t="str">
            <v xml:space="preserve"> Total</v>
          </cell>
          <cell r="D445" t="str">
            <v>PTBZB3711 Total</v>
          </cell>
          <cell r="E445" t="str">
            <v>PTBZB</v>
          </cell>
          <cell r="F445">
            <v>3711</v>
          </cell>
          <cell r="G445" t="str">
            <v>PTBZB3711</v>
          </cell>
          <cell r="H445" t="str">
            <v>WASTE CONTRACTS PROCUREMENT</v>
          </cell>
          <cell r="I445" t="str">
            <v>POST PRG</v>
          </cell>
          <cell r="J445" t="str">
            <v>GENERAL</v>
          </cell>
          <cell r="K445" t="str">
            <v>CONFERENCE TRAVEL              .</v>
          </cell>
          <cell r="N445" t="e">
            <v>#REF!</v>
          </cell>
          <cell r="O445" t="e">
            <v>#REF!</v>
          </cell>
          <cell r="R445" t="e">
            <v>#REF!</v>
          </cell>
          <cell r="S445" t="e">
            <v>#REF!</v>
          </cell>
          <cell r="T445" t="e">
            <v>#REF!</v>
          </cell>
          <cell r="U445" t="e">
            <v>#REF!</v>
          </cell>
          <cell r="V445" t="e">
            <v>#REF!</v>
          </cell>
          <cell r="W445" t="e">
            <v>#REF!</v>
          </cell>
          <cell r="X445" t="e">
            <v>#REF!</v>
          </cell>
          <cell r="Y445" t="e">
            <v>#REF!</v>
          </cell>
          <cell r="Z445" t="e">
            <v>#REF!</v>
          </cell>
          <cell r="AA445" t="e">
            <v>#REF!</v>
          </cell>
          <cell r="AB445" t="e">
            <v>#REF!</v>
          </cell>
          <cell r="AC445" t="e">
            <v>#REF!</v>
          </cell>
          <cell r="AE445" t="e">
            <v>#REF!</v>
          </cell>
          <cell r="AF445" t="e">
            <v>#REF!</v>
          </cell>
          <cell r="AG445" t="e">
            <v>#REF!</v>
          </cell>
          <cell r="AH445" t="e">
            <v>#REF!</v>
          </cell>
          <cell r="AI445" t="e">
            <v>#REF!</v>
          </cell>
          <cell r="AJ445" t="e">
            <v>#REF!</v>
          </cell>
          <cell r="AK445" t="e">
            <v>#REF!</v>
          </cell>
          <cell r="AL445" t="e">
            <v>#REF!</v>
          </cell>
          <cell r="AM445" t="e">
            <v>#REF!</v>
          </cell>
          <cell r="AN445" t="e">
            <v>#REF!</v>
          </cell>
          <cell r="AR445" t="e">
            <v>#REF!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CB445">
            <v>0</v>
          </cell>
          <cell r="CC445">
            <v>0</v>
          </cell>
          <cell r="CD445">
            <v>0</v>
          </cell>
          <cell r="CE445" t="str">
            <v>Other Services Exp</v>
          </cell>
          <cell r="CG445">
            <v>0</v>
          </cell>
          <cell r="CH445" t="str">
            <v>Other Services Exp</v>
          </cell>
          <cell r="CJ445">
            <v>0</v>
          </cell>
          <cell r="CL445" t="e">
            <v>#N/A</v>
          </cell>
          <cell r="CN445" t="e">
            <v>#N/A</v>
          </cell>
          <cell r="CO445" t="str">
            <v>PTBZB3711</v>
          </cell>
          <cell r="CR445">
            <v>688.5</v>
          </cell>
          <cell r="CS445" t="e">
            <v>#REF!</v>
          </cell>
        </row>
        <row r="446">
          <cell r="A446" t="str">
            <v>PTBZB3712 Total</v>
          </cell>
          <cell r="B446" t="str">
            <v>PTBZB3712</v>
          </cell>
          <cell r="C446" t="str">
            <v xml:space="preserve"> Total</v>
          </cell>
          <cell r="D446" t="str">
            <v>PTBZB3712 Total</v>
          </cell>
          <cell r="E446" t="str">
            <v>PTBZB</v>
          </cell>
          <cell r="F446">
            <v>3712</v>
          </cell>
          <cell r="G446" t="str">
            <v>PTBZB3712</v>
          </cell>
          <cell r="H446" t="str">
            <v>WASTE CONTRACTS PROCUREMENT</v>
          </cell>
          <cell r="I446" t="str">
            <v>POST PRG</v>
          </cell>
          <cell r="J446" t="str">
            <v>GENERAL</v>
          </cell>
          <cell r="K446" t="str">
            <v>CONFERENCE SUBSISTENCE         .</v>
          </cell>
          <cell r="N446" t="e">
            <v>#REF!</v>
          </cell>
          <cell r="O446" t="e">
            <v>#REF!</v>
          </cell>
          <cell r="R446" t="e">
            <v>#REF!</v>
          </cell>
          <cell r="S446" t="e">
            <v>#REF!</v>
          </cell>
          <cell r="T446" t="e">
            <v>#REF!</v>
          </cell>
          <cell r="U446" t="e">
            <v>#REF!</v>
          </cell>
          <cell r="V446" t="e">
            <v>#REF!</v>
          </cell>
          <cell r="W446" t="e">
            <v>#REF!</v>
          </cell>
          <cell r="X446" t="e">
            <v>#REF!</v>
          </cell>
          <cell r="Y446" t="e">
            <v>#REF!</v>
          </cell>
          <cell r="Z446" t="e">
            <v>#REF!</v>
          </cell>
          <cell r="AA446" t="e">
            <v>#REF!</v>
          </cell>
          <cell r="AB446" t="e">
            <v>#REF!</v>
          </cell>
          <cell r="AC446" t="e">
            <v>#REF!</v>
          </cell>
          <cell r="AE446" t="e">
            <v>#REF!</v>
          </cell>
          <cell r="AF446" t="e">
            <v>#REF!</v>
          </cell>
          <cell r="AG446" t="e">
            <v>#REF!</v>
          </cell>
          <cell r="AH446" t="e">
            <v>#REF!</v>
          </cell>
          <cell r="AI446" t="e">
            <v>#REF!</v>
          </cell>
          <cell r="AJ446" t="e">
            <v>#REF!</v>
          </cell>
          <cell r="AK446" t="e">
            <v>#REF!</v>
          </cell>
          <cell r="AL446" t="e">
            <v>#REF!</v>
          </cell>
          <cell r="AM446" t="e">
            <v>#REF!</v>
          </cell>
          <cell r="AN446" t="e">
            <v>#REF!</v>
          </cell>
          <cell r="AR446" t="e">
            <v>#REF!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CB446">
            <v>0</v>
          </cell>
          <cell r="CC446">
            <v>0</v>
          </cell>
          <cell r="CD446">
            <v>0</v>
          </cell>
          <cell r="CE446" t="str">
            <v>Other Services Exp</v>
          </cell>
          <cell r="CG446">
            <v>0</v>
          </cell>
          <cell r="CH446" t="str">
            <v>Other Services Exp</v>
          </cell>
          <cell r="CJ446">
            <v>0</v>
          </cell>
          <cell r="CL446" t="e">
            <v>#N/A</v>
          </cell>
          <cell r="CN446" t="e">
            <v>#N/A</v>
          </cell>
          <cell r="CO446" t="str">
            <v>PTBZB3721</v>
          </cell>
          <cell r="CR446">
            <v>30.5</v>
          </cell>
          <cell r="CS446" t="e">
            <v>#REF!</v>
          </cell>
        </row>
        <row r="447">
          <cell r="A447" t="str">
            <v>PTBZB3721 Total</v>
          </cell>
          <cell r="B447" t="str">
            <v>PTBZB3721</v>
          </cell>
          <cell r="C447" t="str">
            <v xml:space="preserve"> Total</v>
          </cell>
          <cell r="D447" t="str">
            <v>PTBZB3721 Total</v>
          </cell>
          <cell r="E447" t="str">
            <v>PTBZB</v>
          </cell>
          <cell r="F447">
            <v>3721</v>
          </cell>
          <cell r="G447" t="str">
            <v>PTBZB3721</v>
          </cell>
          <cell r="H447" t="str">
            <v>WASTE CONTRACTS PROCUREMENT</v>
          </cell>
          <cell r="I447" t="str">
            <v>POST PRG</v>
          </cell>
          <cell r="J447" t="str">
            <v>GENERAL</v>
          </cell>
          <cell r="K447" t="str">
            <v>PROF MEETINGS TRAVEL           .</v>
          </cell>
          <cell r="N447" t="e">
            <v>#REF!</v>
          </cell>
          <cell r="O447" t="e">
            <v>#REF!</v>
          </cell>
          <cell r="R447" t="e">
            <v>#REF!</v>
          </cell>
          <cell r="S447" t="e">
            <v>#REF!</v>
          </cell>
          <cell r="V447">
            <v>0</v>
          </cell>
          <cell r="X447">
            <v>0</v>
          </cell>
          <cell r="Y447" t="e">
            <v>#REF!</v>
          </cell>
          <cell r="Z447" t="e">
            <v>#REF!</v>
          </cell>
          <cell r="AA447" t="e">
            <v>#REF!</v>
          </cell>
          <cell r="AB447" t="e">
            <v>#REF!</v>
          </cell>
          <cell r="AC447" t="e">
            <v>#REF!</v>
          </cell>
          <cell r="AE447" t="e">
            <v>#REF!</v>
          </cell>
          <cell r="AF447" t="e">
            <v>#REF!</v>
          </cell>
          <cell r="AG447" t="e">
            <v>#REF!</v>
          </cell>
          <cell r="AH447" t="e">
            <v>#REF!</v>
          </cell>
          <cell r="AI447" t="e">
            <v>#REF!</v>
          </cell>
          <cell r="AJ447" t="e">
            <v>#REF!</v>
          </cell>
          <cell r="AK447" t="e">
            <v>#REF!</v>
          </cell>
          <cell r="AL447" t="e">
            <v>#REF!</v>
          </cell>
          <cell r="AM447" t="e">
            <v>#REF!</v>
          </cell>
          <cell r="AN447" t="e">
            <v>#REF!</v>
          </cell>
          <cell r="AR447" t="e">
            <v>#REF!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CB447">
            <v>0</v>
          </cell>
          <cell r="CC447">
            <v>0</v>
          </cell>
          <cell r="CD447">
            <v>0</v>
          </cell>
          <cell r="CE447" t="e">
            <v>#N/A</v>
          </cell>
          <cell r="CG447">
            <v>0</v>
          </cell>
          <cell r="CH447" t="str">
            <v>Other Services Exp</v>
          </cell>
          <cell r="CJ447">
            <v>0</v>
          </cell>
          <cell r="CL447" t="e">
            <v>#N/A</v>
          </cell>
          <cell r="CN447" t="e">
            <v>#N/A</v>
          </cell>
          <cell r="CO447" t="str">
            <v>PTBZB3721</v>
          </cell>
          <cell r="CR447">
            <v>185</v>
          </cell>
          <cell r="CS447" t="e">
            <v>#REF!</v>
          </cell>
        </row>
        <row r="448">
          <cell r="A448" t="str">
            <v>PTBZB9350 Total</v>
          </cell>
          <cell r="B448" t="str">
            <v>PTBZB9350</v>
          </cell>
          <cell r="C448" t="str">
            <v xml:space="preserve"> Total</v>
          </cell>
          <cell r="D448" t="str">
            <v>PTBZB9350 Total</v>
          </cell>
          <cell r="E448" t="str">
            <v>PTBZB</v>
          </cell>
          <cell r="F448">
            <v>9350</v>
          </cell>
          <cell r="G448" t="str">
            <v>PTBZB9350</v>
          </cell>
          <cell r="H448" t="str">
            <v>WASTE CONTRACTS PROCUREMENT</v>
          </cell>
          <cell r="I448" t="str">
            <v>POST PRG</v>
          </cell>
          <cell r="J448" t="str">
            <v>GENERAL</v>
          </cell>
          <cell r="K448" t="str">
            <v>RECEIPTS FROM OTHER FUNDS      .</v>
          </cell>
          <cell r="N448" t="e">
            <v>#REF!</v>
          </cell>
          <cell r="O448" t="e">
            <v>#REF!</v>
          </cell>
          <cell r="R448" t="e">
            <v>#REF!</v>
          </cell>
          <cell r="S448" t="e">
            <v>#REF!</v>
          </cell>
          <cell r="T448" t="e">
            <v>#REF!</v>
          </cell>
          <cell r="U448" t="e">
            <v>#REF!</v>
          </cell>
          <cell r="V448" t="e">
            <v>#REF!</v>
          </cell>
          <cell r="W448" t="e">
            <v>#REF!</v>
          </cell>
          <cell r="X448" t="e">
            <v>#REF!</v>
          </cell>
          <cell r="Y448" t="e">
            <v>#REF!</v>
          </cell>
          <cell r="Z448" t="e">
            <v>#REF!</v>
          </cell>
          <cell r="AA448" t="e">
            <v>#REF!</v>
          </cell>
          <cell r="AB448" t="e">
            <v>#REF!</v>
          </cell>
          <cell r="AC448" t="e">
            <v>#REF!</v>
          </cell>
          <cell r="AE448" t="e">
            <v>#REF!</v>
          </cell>
          <cell r="AF448" t="e">
            <v>#REF!</v>
          </cell>
          <cell r="AG448" t="e">
            <v>#REF!</v>
          </cell>
          <cell r="AH448" t="e">
            <v>#REF!</v>
          </cell>
          <cell r="AI448" t="e">
            <v>#REF!</v>
          </cell>
          <cell r="AJ448" t="e">
            <v>#REF!</v>
          </cell>
          <cell r="AK448" t="e">
            <v>#REF!</v>
          </cell>
          <cell r="AL448" t="e">
            <v>#REF!</v>
          </cell>
          <cell r="AM448" t="e">
            <v>#REF!</v>
          </cell>
          <cell r="AN448" t="e">
            <v>#REF!</v>
          </cell>
          <cell r="AR448" t="e">
            <v>#REF!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CA448">
            <v>-86331</v>
          </cell>
          <cell r="CB448">
            <v>-151933.68</v>
          </cell>
          <cell r="CC448">
            <v>0</v>
          </cell>
          <cell r="CD448">
            <v>0</v>
          </cell>
          <cell r="CE448" t="str">
            <v>Other Services Inc</v>
          </cell>
          <cell r="CG448">
            <v>-86331</v>
          </cell>
          <cell r="CH448" t="str">
            <v>Other Services Inc</v>
          </cell>
          <cell r="CJ448">
            <v>-86331</v>
          </cell>
          <cell r="CL448" t="e">
            <v>#N/A</v>
          </cell>
          <cell r="CN448" t="e">
            <v>#N/A</v>
          </cell>
          <cell r="CO448" t="str">
            <v>PTBZB9350</v>
          </cell>
          <cell r="CR448">
            <v>-36297</v>
          </cell>
          <cell r="CS448" t="e">
            <v>#REF!</v>
          </cell>
        </row>
        <row r="449">
          <cell r="A449" t="str">
            <v>PTCAA1400 Total</v>
          </cell>
          <cell r="B449" t="str">
            <v>PTCAA1400</v>
          </cell>
          <cell r="C449" t="str">
            <v xml:space="preserve"> Total</v>
          </cell>
          <cell r="D449" t="str">
            <v>PTCAA1400 Total</v>
          </cell>
          <cell r="E449" t="str">
            <v>PTCAA</v>
          </cell>
          <cell r="F449">
            <v>1400</v>
          </cell>
          <cell r="G449" t="str">
            <v>PTCAA1400</v>
          </cell>
          <cell r="H449" t="str">
            <v>WASTE CONTRACTS PROCUREMENT</v>
          </cell>
          <cell r="I449" t="str">
            <v>LAND ACQUISITION</v>
          </cell>
          <cell r="J449" t="str">
            <v>GENERAL</v>
          </cell>
          <cell r="K449" t="e">
            <v>#N/A</v>
          </cell>
          <cell r="N449" t="e">
            <v>#REF!</v>
          </cell>
          <cell r="O449" t="e">
            <v>#REF!</v>
          </cell>
          <cell r="R449" t="e">
            <v>#REF!</v>
          </cell>
          <cell r="S449" t="e">
            <v>#REF!</v>
          </cell>
          <cell r="V449">
            <v>0</v>
          </cell>
          <cell r="X449">
            <v>0</v>
          </cell>
          <cell r="Y449" t="e">
            <v>#REF!</v>
          </cell>
          <cell r="Z449" t="e">
            <v>#REF!</v>
          </cell>
          <cell r="AA449" t="e">
            <v>#REF!</v>
          </cell>
          <cell r="AB449" t="e">
            <v>#REF!</v>
          </cell>
          <cell r="AC449" t="e">
            <v>#REF!</v>
          </cell>
          <cell r="AE449" t="e">
            <v>#REF!</v>
          </cell>
          <cell r="AF449" t="e">
            <v>#REF!</v>
          </cell>
          <cell r="AG449" t="e">
            <v>#REF!</v>
          </cell>
          <cell r="AH449" t="e">
            <v>#REF!</v>
          </cell>
          <cell r="AI449" t="e">
            <v>#REF!</v>
          </cell>
          <cell r="AJ449" t="e">
            <v>#REF!</v>
          </cell>
          <cell r="AK449" t="e">
            <v>#REF!</v>
          </cell>
          <cell r="AL449" t="e">
            <v>#REF!</v>
          </cell>
          <cell r="AM449" t="e">
            <v>#REF!</v>
          </cell>
          <cell r="AN449" t="e">
            <v>#REF!</v>
          </cell>
          <cell r="AR449" t="e">
            <v>#REF!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CB449">
            <v>0</v>
          </cell>
          <cell r="CC449">
            <v>0</v>
          </cell>
          <cell r="CD449">
            <v>0</v>
          </cell>
          <cell r="CE449" t="str">
            <v>Other Services Exp</v>
          </cell>
          <cell r="CG449">
            <v>0</v>
          </cell>
          <cell r="CH449" t="str">
            <v>Other Services Exp</v>
          </cell>
          <cell r="CJ449">
            <v>0</v>
          </cell>
          <cell r="CL449" t="e">
            <v>#N/A</v>
          </cell>
          <cell r="CN449" t="e">
            <v>#N/A</v>
          </cell>
          <cell r="CO449" t="str">
            <v>PTCAA1400</v>
          </cell>
          <cell r="CR449">
            <v>-887.11</v>
          </cell>
          <cell r="CS449" t="e">
            <v>#REF!</v>
          </cell>
        </row>
        <row r="450">
          <cell r="A450" t="str">
            <v>PTCAA3420 Total</v>
          </cell>
          <cell r="B450" t="str">
            <v>PTCAA3420</v>
          </cell>
          <cell r="C450" t="str">
            <v xml:space="preserve"> Total</v>
          </cell>
          <cell r="D450" t="str">
            <v>PTCAA3420 Total</v>
          </cell>
          <cell r="E450" t="str">
            <v>PTCAA</v>
          </cell>
          <cell r="F450">
            <v>3420</v>
          </cell>
          <cell r="G450" t="str">
            <v>PTCAA3420</v>
          </cell>
          <cell r="H450" t="str">
            <v>WASTE CONTRACTS PROCUREMENT</v>
          </cell>
          <cell r="I450" t="str">
            <v>LAND ACQUISITION</v>
          </cell>
          <cell r="J450" t="str">
            <v>GENERAL</v>
          </cell>
          <cell r="K450" t="str">
            <v>CONSULTANTS FEE                .</v>
          </cell>
          <cell r="N450" t="e">
            <v>#REF!</v>
          </cell>
          <cell r="O450" t="e">
            <v>#REF!</v>
          </cell>
          <cell r="R450" t="e">
            <v>#REF!</v>
          </cell>
          <cell r="S450" t="e">
            <v>#REF!</v>
          </cell>
          <cell r="T450" t="e">
            <v>#REF!</v>
          </cell>
          <cell r="U450" t="e">
            <v>#REF!</v>
          </cell>
          <cell r="V450" t="e">
            <v>#REF!</v>
          </cell>
          <cell r="W450" t="e">
            <v>#REF!</v>
          </cell>
          <cell r="X450" t="e">
            <v>#REF!</v>
          </cell>
          <cell r="Y450" t="e">
            <v>#REF!</v>
          </cell>
          <cell r="Z450" t="e">
            <v>#REF!</v>
          </cell>
          <cell r="AA450" t="e">
            <v>#REF!</v>
          </cell>
          <cell r="AB450" t="e">
            <v>#REF!</v>
          </cell>
          <cell r="AC450" t="e">
            <v>#REF!</v>
          </cell>
          <cell r="AE450" t="e">
            <v>#REF!</v>
          </cell>
          <cell r="AF450" t="e">
            <v>#REF!</v>
          </cell>
          <cell r="AG450" t="e">
            <v>#REF!</v>
          </cell>
          <cell r="AH450" t="e">
            <v>#REF!</v>
          </cell>
          <cell r="AI450" t="e">
            <v>#REF!</v>
          </cell>
          <cell r="AJ450" t="e">
            <v>#REF!</v>
          </cell>
          <cell r="AK450" t="e">
            <v>#REF!</v>
          </cell>
          <cell r="AL450" t="e">
            <v>#REF!</v>
          </cell>
          <cell r="AM450" t="e">
            <v>#REF!</v>
          </cell>
          <cell r="AN450" t="e">
            <v>#REF!</v>
          </cell>
          <cell r="AR450" t="e">
            <v>#REF!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CB450">
            <v>0</v>
          </cell>
          <cell r="CC450">
            <v>0</v>
          </cell>
          <cell r="CD450">
            <v>0</v>
          </cell>
          <cell r="CE450" t="str">
            <v>Other Services Exp</v>
          </cell>
          <cell r="CG450">
            <v>0</v>
          </cell>
          <cell r="CH450" t="str">
            <v>Other Services Exp</v>
          </cell>
          <cell r="CJ450">
            <v>0</v>
          </cell>
          <cell r="CL450" t="e">
            <v>#N/A</v>
          </cell>
          <cell r="CN450" t="e">
            <v>#N/A</v>
          </cell>
          <cell r="CO450" t="str">
            <v>PTCAA3420</v>
          </cell>
          <cell r="CR450">
            <v>60972.11</v>
          </cell>
          <cell r="CS450" t="e">
            <v>#REF!</v>
          </cell>
        </row>
        <row r="451">
          <cell r="A451" t="str">
            <v>PTCAA5310 Total</v>
          </cell>
          <cell r="B451" t="str">
            <v>PTCAA5310</v>
          </cell>
          <cell r="C451" t="str">
            <v xml:space="preserve"> Total</v>
          </cell>
          <cell r="D451" t="str">
            <v>PTCAA5310 Total</v>
          </cell>
          <cell r="E451" t="str">
            <v>PTCAA</v>
          </cell>
          <cell r="F451">
            <v>5310</v>
          </cell>
          <cell r="G451" t="str">
            <v>PTCAA5310</v>
          </cell>
          <cell r="H451" t="str">
            <v>WASTE CONTRACTS PROCUREMENT</v>
          </cell>
          <cell r="I451" t="str">
            <v>LAND ACQUISITION</v>
          </cell>
          <cell r="J451" t="str">
            <v>GENERAL</v>
          </cell>
          <cell r="K451" t="str">
            <v>COMPENSATION PAYMENTS</v>
          </cell>
          <cell r="N451" t="e">
            <v>#REF!</v>
          </cell>
          <cell r="O451" t="e">
            <v>#REF!</v>
          </cell>
          <cell r="R451" t="e">
            <v>#REF!</v>
          </cell>
          <cell r="S451" t="e">
            <v>#REF!</v>
          </cell>
          <cell r="V451">
            <v>0</v>
          </cell>
          <cell r="X451">
            <v>0</v>
          </cell>
          <cell r="Y451" t="e">
            <v>#REF!</v>
          </cell>
          <cell r="Z451" t="e">
            <v>#REF!</v>
          </cell>
          <cell r="AA451" t="e">
            <v>#REF!</v>
          </cell>
          <cell r="AB451" t="e">
            <v>#REF!</v>
          </cell>
          <cell r="AC451" t="e">
            <v>#REF!</v>
          </cell>
          <cell r="AE451" t="e">
            <v>#REF!</v>
          </cell>
          <cell r="AF451" t="e">
            <v>#REF!</v>
          </cell>
          <cell r="AG451" t="e">
            <v>#REF!</v>
          </cell>
          <cell r="AH451" t="e">
            <v>#REF!</v>
          </cell>
          <cell r="AI451" t="e">
            <v>#REF!</v>
          </cell>
          <cell r="AJ451" t="e">
            <v>#REF!</v>
          </cell>
          <cell r="AK451" t="e">
            <v>#REF!</v>
          </cell>
          <cell r="AL451" t="e">
            <v>#REF!</v>
          </cell>
          <cell r="AM451" t="e">
            <v>#REF!</v>
          </cell>
          <cell r="AN451" t="e">
            <v>#REF!</v>
          </cell>
          <cell r="AR451" t="e">
            <v>#REF!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CB451">
            <v>0</v>
          </cell>
          <cell r="CC451">
            <v>0</v>
          </cell>
          <cell r="CD451">
            <v>0</v>
          </cell>
          <cell r="CE451" t="str">
            <v>Other Services Exp</v>
          </cell>
          <cell r="CG451">
            <v>0</v>
          </cell>
          <cell r="CH451" t="str">
            <v>Other Services Exp</v>
          </cell>
          <cell r="CJ451">
            <v>0</v>
          </cell>
          <cell r="CL451" t="e">
            <v>#N/A</v>
          </cell>
          <cell r="CN451" t="e">
            <v>#N/A</v>
          </cell>
          <cell r="CO451" t="str">
            <v>PTCAA5310</v>
          </cell>
          <cell r="CR451">
            <v>2659.33</v>
          </cell>
          <cell r="CS451" t="e">
            <v>#REF!</v>
          </cell>
        </row>
        <row r="452">
          <cell r="A452" t="str">
            <v>PUAAA3490 Total</v>
          </cell>
          <cell r="B452" t="str">
            <v>PUAAA3490</v>
          </cell>
          <cell r="C452" t="str">
            <v xml:space="preserve"> Total</v>
          </cell>
          <cell r="D452" t="str">
            <v>PUAAA3490 Total</v>
          </cell>
          <cell r="E452" t="str">
            <v>PUAAA</v>
          </cell>
          <cell r="F452">
            <v>3490</v>
          </cell>
          <cell r="G452" t="str">
            <v>PUAAA3490</v>
          </cell>
          <cell r="H452" t="str">
            <v>LANDFILL ALLOWANCES</v>
          </cell>
          <cell r="I452" t="str">
            <v>GENERAL</v>
          </cell>
          <cell r="J452" t="str">
            <v>GENERAL</v>
          </cell>
          <cell r="K452" t="str">
            <v>PURCHASE OF LANDFILL ALLOWANCES</v>
          </cell>
          <cell r="N452" t="e">
            <v>#REF!</v>
          </cell>
          <cell r="O452" t="e">
            <v>#REF!</v>
          </cell>
          <cell r="R452" t="e">
            <v>#REF!</v>
          </cell>
          <cell r="S452" t="e">
            <v>#REF!</v>
          </cell>
          <cell r="V452">
            <v>0</v>
          </cell>
          <cell r="X452">
            <v>0</v>
          </cell>
          <cell r="Z452">
            <v>0</v>
          </cell>
          <cell r="AE452">
            <v>0</v>
          </cell>
          <cell r="AG452">
            <v>0</v>
          </cell>
          <cell r="AN452">
            <v>0</v>
          </cell>
          <cell r="AO452">
            <v>-279000</v>
          </cell>
          <cell r="AR452">
            <v>-279000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CA452">
            <v>2050300</v>
          </cell>
          <cell r="CB452">
            <v>956820</v>
          </cell>
          <cell r="CC452">
            <v>0</v>
          </cell>
          <cell r="CD452">
            <v>0</v>
          </cell>
          <cell r="CE452" t="str">
            <v>Landfill Allowances Exp</v>
          </cell>
          <cell r="CG452">
            <v>2050300</v>
          </cell>
          <cell r="CH452" t="str">
            <v>Landfill Allowances Exp</v>
          </cell>
          <cell r="CJ452">
            <v>2050300</v>
          </cell>
          <cell r="CL452" t="e">
            <v>#N/A</v>
          </cell>
          <cell r="CN452" t="e">
            <v>#N/A</v>
          </cell>
          <cell r="CO452" t="str">
            <v>PUAAA3490</v>
          </cell>
          <cell r="CR452">
            <v>0</v>
          </cell>
          <cell r="CS452">
            <v>0</v>
          </cell>
        </row>
        <row r="453">
          <cell r="A453" t="str">
            <v>PUAAA4400 Total</v>
          </cell>
          <cell r="B453" t="str">
            <v>PUAAA4400</v>
          </cell>
          <cell r="C453" t="str">
            <v xml:space="preserve"> Total</v>
          </cell>
          <cell r="D453" t="str">
            <v>PUAAA4400 Total</v>
          </cell>
          <cell r="E453" t="str">
            <v>PUAAA</v>
          </cell>
          <cell r="F453">
            <v>4400</v>
          </cell>
          <cell r="G453" t="str">
            <v>PUAAA4400</v>
          </cell>
          <cell r="H453" t="str">
            <v>LANDFILL ALLOWANCES</v>
          </cell>
          <cell r="I453" t="str">
            <v>GENERAL</v>
          </cell>
          <cell r="J453" t="str">
            <v>GENERAL</v>
          </cell>
          <cell r="K453" t="str">
            <v>PRIVATE CONTRACTORS            .</v>
          </cell>
          <cell r="N453" t="e">
            <v>#REF!</v>
          </cell>
          <cell r="O453" t="e">
            <v>#REF!</v>
          </cell>
          <cell r="R453" t="e">
            <v>#REF!</v>
          </cell>
          <cell r="S453" t="e">
            <v>#REF!</v>
          </cell>
          <cell r="T453" t="e">
            <v>#REF!</v>
          </cell>
          <cell r="U453" t="e">
            <v>#REF!</v>
          </cell>
          <cell r="V453" t="e">
            <v>#REF!</v>
          </cell>
          <cell r="W453" t="e">
            <v>#REF!</v>
          </cell>
          <cell r="X453" t="e">
            <v>#REF!</v>
          </cell>
          <cell r="Y453" t="e">
            <v>#REF!</v>
          </cell>
          <cell r="Z453" t="e">
            <v>#REF!</v>
          </cell>
          <cell r="AA453" t="e">
            <v>#REF!</v>
          </cell>
          <cell r="AB453" t="e">
            <v>#REF!</v>
          </cell>
          <cell r="AC453" t="e">
            <v>#REF!</v>
          </cell>
          <cell r="AE453" t="e">
            <v>#REF!</v>
          </cell>
          <cell r="AF453" t="e">
            <v>#REF!</v>
          </cell>
          <cell r="AG453" t="e">
            <v>#REF!</v>
          </cell>
          <cell r="AH453" t="e">
            <v>#REF!</v>
          </cell>
          <cell r="AI453" t="e">
            <v>#REF!</v>
          </cell>
          <cell r="AJ453" t="e">
            <v>#REF!</v>
          </cell>
          <cell r="AK453" t="e">
            <v>#REF!</v>
          </cell>
          <cell r="AL453" t="e">
            <v>#REF!</v>
          </cell>
          <cell r="AM453" t="e">
            <v>#REF!</v>
          </cell>
          <cell r="AN453" t="e">
            <v>#REF!</v>
          </cell>
          <cell r="AR453" t="e">
            <v>#REF!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CB453">
            <v>0</v>
          </cell>
          <cell r="CC453">
            <v>0</v>
          </cell>
          <cell r="CD453">
            <v>0</v>
          </cell>
          <cell r="CE453" t="str">
            <v>Landfill Allowances Exp</v>
          </cell>
          <cell r="CG453">
            <v>0</v>
          </cell>
          <cell r="CH453" t="str">
            <v>Landfill Allowances Exp</v>
          </cell>
          <cell r="CJ453">
            <v>0</v>
          </cell>
          <cell r="CL453" t="e">
            <v>#N/A</v>
          </cell>
          <cell r="CN453" t="e">
            <v>#N/A</v>
          </cell>
          <cell r="CO453" t="str">
            <v>PUAAA4400</v>
          </cell>
          <cell r="CR453">
            <v>1075900</v>
          </cell>
          <cell r="CS453" t="e">
            <v>#REF!</v>
          </cell>
        </row>
        <row r="454">
          <cell r="A454" t="str">
            <v>PVAAA3610 Total</v>
          </cell>
          <cell r="B454" t="str">
            <v>PVAAA3610</v>
          </cell>
          <cell r="C454" t="str">
            <v xml:space="preserve"> Total</v>
          </cell>
          <cell r="D454" t="str">
            <v>PVAAA3610 Total</v>
          </cell>
          <cell r="E454" t="str">
            <v>PVAAA</v>
          </cell>
          <cell r="F454">
            <v>3610</v>
          </cell>
          <cell r="G454" t="str">
            <v>PVAAA3610</v>
          </cell>
          <cell r="H454" t="str">
            <v>PERFORMANCE IMPROVEMENTS</v>
          </cell>
          <cell r="I454" t="str">
            <v>MWDA PERMIT SCHEME</v>
          </cell>
          <cell r="J454" t="str">
            <v>CONSUMABLES</v>
          </cell>
          <cell r="K454" t="str">
            <v>PURCHASE OF HARDWARE           .</v>
          </cell>
          <cell r="N454" t="e">
            <v>#REF!</v>
          </cell>
          <cell r="O454" t="e">
            <v>#REF!</v>
          </cell>
          <cell r="R454" t="e">
            <v>#REF!</v>
          </cell>
          <cell r="S454" t="e">
            <v>#REF!</v>
          </cell>
          <cell r="V454">
            <v>0</v>
          </cell>
          <cell r="X454">
            <v>0</v>
          </cell>
          <cell r="Z454">
            <v>0</v>
          </cell>
          <cell r="AE454">
            <v>0</v>
          </cell>
          <cell r="AG454">
            <v>0</v>
          </cell>
          <cell r="AN454">
            <v>0</v>
          </cell>
          <cell r="AR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CB454">
            <v>0</v>
          </cell>
          <cell r="CC454">
            <v>0</v>
          </cell>
          <cell r="CD454">
            <v>0</v>
          </cell>
          <cell r="CE454" t="str">
            <v>WD Contracts Exp</v>
          </cell>
          <cell r="CG454">
            <v>0</v>
          </cell>
          <cell r="CH454" t="str">
            <v>WD Contracts Exp</v>
          </cell>
          <cell r="CJ454">
            <v>0</v>
          </cell>
          <cell r="CL454" t="e">
            <v>#N/A</v>
          </cell>
          <cell r="CN454" t="e">
            <v>#N/A</v>
          </cell>
          <cell r="CO454" t="str">
            <v>PVAAA3610</v>
          </cell>
          <cell r="CR454">
            <v>0</v>
          </cell>
          <cell r="CS454">
            <v>0</v>
          </cell>
        </row>
        <row r="455">
          <cell r="A455" t="str">
            <v>PVAAA4400 Total</v>
          </cell>
          <cell r="B455" t="str">
            <v>PVAAA4400</v>
          </cell>
          <cell r="C455" t="str">
            <v xml:space="preserve"> Total</v>
          </cell>
          <cell r="D455" t="str">
            <v>PVAAA4400 Total</v>
          </cell>
          <cell r="E455" t="str">
            <v>PVAAA</v>
          </cell>
          <cell r="F455">
            <v>4400</v>
          </cell>
          <cell r="G455" t="str">
            <v>PVAAA4400</v>
          </cell>
          <cell r="H455" t="str">
            <v>PERFORMANCE IMPROVEMENTS</v>
          </cell>
          <cell r="I455" t="str">
            <v>MWDA PERMIT SCHEME</v>
          </cell>
          <cell r="J455" t="str">
            <v>CONSUMABLES</v>
          </cell>
          <cell r="K455" t="str">
            <v>PRIVATE CONTRACTORS            .</v>
          </cell>
          <cell r="N455" t="e">
            <v>#REF!</v>
          </cell>
          <cell r="O455" t="e">
            <v>#REF!</v>
          </cell>
          <cell r="R455" t="e">
            <v>#REF!</v>
          </cell>
          <cell r="S455" t="e">
            <v>#REF!</v>
          </cell>
          <cell r="T455" t="e">
            <v>#REF!</v>
          </cell>
          <cell r="U455" t="e">
            <v>#REF!</v>
          </cell>
          <cell r="V455" t="e">
            <v>#REF!</v>
          </cell>
          <cell r="W455" t="e">
            <v>#REF!</v>
          </cell>
          <cell r="X455" t="e">
            <v>#REF!</v>
          </cell>
          <cell r="Y455" t="e">
            <v>#REF!</v>
          </cell>
          <cell r="Z455" t="e">
            <v>#REF!</v>
          </cell>
          <cell r="AA455" t="e">
            <v>#REF!</v>
          </cell>
          <cell r="AB455" t="e">
            <v>#REF!</v>
          </cell>
          <cell r="AC455" t="e">
            <v>#REF!</v>
          </cell>
          <cell r="AE455" t="e">
            <v>#REF!</v>
          </cell>
          <cell r="AF455" t="e">
            <v>#REF!</v>
          </cell>
          <cell r="AG455" t="e">
            <v>#REF!</v>
          </cell>
          <cell r="AH455" t="e">
            <v>#REF!</v>
          </cell>
          <cell r="AI455" t="e">
            <v>#REF!</v>
          </cell>
          <cell r="AJ455" t="e">
            <v>#REF!</v>
          </cell>
          <cell r="AK455" t="e">
            <v>#REF!</v>
          </cell>
          <cell r="AL455" t="e">
            <v>#REF!</v>
          </cell>
          <cell r="AM455" t="e">
            <v>#REF!</v>
          </cell>
          <cell r="AN455" t="e">
            <v>#REF!</v>
          </cell>
          <cell r="AR455" t="e">
            <v>#REF!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CA455">
            <v>11462.5</v>
          </cell>
          <cell r="CB455">
            <v>13093</v>
          </cell>
          <cell r="CC455">
            <v>11806</v>
          </cell>
          <cell r="CD455">
            <v>12160</v>
          </cell>
          <cell r="CE455" t="str">
            <v>WD Contracts Exp</v>
          </cell>
          <cell r="CG455">
            <v>11462.5</v>
          </cell>
          <cell r="CH455" t="str">
            <v>WD Contracts Exp</v>
          </cell>
          <cell r="CJ455">
            <v>11462.5</v>
          </cell>
          <cell r="CL455" t="e">
            <v>#N/A</v>
          </cell>
          <cell r="CN455" t="e">
            <v>#N/A</v>
          </cell>
          <cell r="CO455" t="str">
            <v>PVAAA4400</v>
          </cell>
          <cell r="CR455">
            <v>490</v>
          </cell>
          <cell r="CS455" t="e">
            <v>#REF!</v>
          </cell>
        </row>
        <row r="456">
          <cell r="A456" t="str">
            <v>PVBAA3311 Total</v>
          </cell>
          <cell r="B456" t="str">
            <v>PVBAA3311</v>
          </cell>
          <cell r="C456" t="str">
            <v xml:space="preserve"> Total</v>
          </cell>
          <cell r="D456" t="str">
            <v>PVBAA3311 Total</v>
          </cell>
          <cell r="E456" t="str">
            <v>PVBAA</v>
          </cell>
          <cell r="F456">
            <v>3311</v>
          </cell>
          <cell r="G456" t="str">
            <v>PVBAA3311</v>
          </cell>
          <cell r="H456" t="str">
            <v>PERFORMANCE IMPROVEMENTS</v>
          </cell>
          <cell r="I456" t="str">
            <v>MWDA PERMIT SCHEME</v>
          </cell>
          <cell r="J456" t="str">
            <v>OTHER</v>
          </cell>
          <cell r="K456" t="str">
            <v>EXTERNAL PRINTING              .</v>
          </cell>
          <cell r="N456" t="e">
            <v>#REF!</v>
          </cell>
          <cell r="O456" t="e">
            <v>#REF!</v>
          </cell>
          <cell r="R456" t="e">
            <v>#REF!</v>
          </cell>
          <cell r="S456" t="e">
            <v>#REF!</v>
          </cell>
          <cell r="T456" t="e">
            <v>#REF!</v>
          </cell>
          <cell r="U456" t="e">
            <v>#REF!</v>
          </cell>
          <cell r="V456" t="e">
            <v>#REF!</v>
          </cell>
          <cell r="W456" t="e">
            <v>#REF!</v>
          </cell>
          <cell r="X456" t="e">
            <v>#REF!</v>
          </cell>
          <cell r="Y456" t="e">
            <v>#REF!</v>
          </cell>
          <cell r="Z456" t="e">
            <v>#REF!</v>
          </cell>
          <cell r="AA456" t="e">
            <v>#REF!</v>
          </cell>
          <cell r="AB456" t="e">
            <v>#REF!</v>
          </cell>
          <cell r="AC456" t="e">
            <v>#REF!</v>
          </cell>
          <cell r="AE456" t="e">
            <v>#REF!</v>
          </cell>
          <cell r="AF456" t="e">
            <v>#REF!</v>
          </cell>
          <cell r="AG456" t="e">
            <v>#REF!</v>
          </cell>
          <cell r="AH456" t="e">
            <v>#REF!</v>
          </cell>
          <cell r="AI456" t="e">
            <v>#REF!</v>
          </cell>
          <cell r="AJ456" t="e">
            <v>#REF!</v>
          </cell>
          <cell r="AK456" t="e">
            <v>#REF!</v>
          </cell>
          <cell r="AL456" t="e">
            <v>#REF!</v>
          </cell>
          <cell r="AM456" t="e">
            <v>#REF!</v>
          </cell>
          <cell r="AN456" t="e">
            <v>#REF!</v>
          </cell>
          <cell r="AR456" t="e">
            <v>#REF!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CB456">
            <v>0</v>
          </cell>
          <cell r="CC456">
            <v>0</v>
          </cell>
          <cell r="CD456">
            <v>0</v>
          </cell>
          <cell r="CE456" t="str">
            <v>WD Contracts Exp</v>
          </cell>
          <cell r="CG456">
            <v>0</v>
          </cell>
          <cell r="CH456" t="str">
            <v>WD Contracts Exp</v>
          </cell>
          <cell r="CJ456">
            <v>0</v>
          </cell>
          <cell r="CL456" t="e">
            <v>#N/A</v>
          </cell>
          <cell r="CN456" t="e">
            <v>#N/A</v>
          </cell>
          <cell r="CO456" t="str">
            <v>PVBAA3320</v>
          </cell>
          <cell r="CR456">
            <v>665</v>
          </cell>
          <cell r="CS456" t="e">
            <v>#REF!</v>
          </cell>
        </row>
        <row r="457">
          <cell r="A457" t="str">
            <v>PVBAA3320 Total</v>
          </cell>
          <cell r="B457" t="str">
            <v>PVBAA3320</v>
          </cell>
          <cell r="C457" t="str">
            <v xml:space="preserve"> Total</v>
          </cell>
          <cell r="D457" t="str">
            <v>PVBAA3320 Total</v>
          </cell>
          <cell r="E457" t="str">
            <v>PVBAA</v>
          </cell>
          <cell r="F457">
            <v>3320</v>
          </cell>
          <cell r="G457" t="str">
            <v>PVBAA3320</v>
          </cell>
          <cell r="H457" t="str">
            <v>PERFORMANCE IMPROVEMENTS</v>
          </cell>
          <cell r="I457" t="str">
            <v>MWDA PERMIT SCHEME</v>
          </cell>
          <cell r="J457" t="str">
            <v>OTHER</v>
          </cell>
          <cell r="K457" t="str">
            <v>GENERAL STATIONERY             .</v>
          </cell>
          <cell r="N457" t="e">
            <v>#REF!</v>
          </cell>
          <cell r="O457" t="e">
            <v>#REF!</v>
          </cell>
          <cell r="R457" t="e">
            <v>#REF!</v>
          </cell>
          <cell r="S457" t="e">
            <v>#REF!</v>
          </cell>
          <cell r="T457" t="e">
            <v>#REF!</v>
          </cell>
          <cell r="U457" t="e">
            <v>#REF!</v>
          </cell>
          <cell r="V457" t="e">
            <v>#REF!</v>
          </cell>
          <cell r="W457" t="e">
            <v>#REF!</v>
          </cell>
          <cell r="X457" t="e">
            <v>#REF!</v>
          </cell>
          <cell r="Y457" t="e">
            <v>#REF!</v>
          </cell>
          <cell r="Z457" t="e">
            <v>#REF!</v>
          </cell>
          <cell r="AA457" t="e">
            <v>#REF!</v>
          </cell>
          <cell r="AB457" t="e">
            <v>#REF!</v>
          </cell>
          <cell r="AC457" t="e">
            <v>#REF!</v>
          </cell>
          <cell r="AE457" t="e">
            <v>#REF!</v>
          </cell>
          <cell r="AF457" t="e">
            <v>#REF!</v>
          </cell>
          <cell r="AG457" t="e">
            <v>#REF!</v>
          </cell>
          <cell r="AH457" t="e">
            <v>#REF!</v>
          </cell>
          <cell r="AI457" t="e">
            <v>#REF!</v>
          </cell>
          <cell r="AJ457" t="e">
            <v>#REF!</v>
          </cell>
          <cell r="AK457" t="e">
            <v>#REF!</v>
          </cell>
          <cell r="AL457" t="e">
            <v>#REF!</v>
          </cell>
          <cell r="AM457" t="e">
            <v>#REF!</v>
          </cell>
          <cell r="AN457" t="e">
            <v>#REF!</v>
          </cell>
          <cell r="AR457" t="e">
            <v>#REF!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CB457">
            <v>0</v>
          </cell>
          <cell r="CC457">
            <v>0</v>
          </cell>
          <cell r="CD457">
            <v>0</v>
          </cell>
          <cell r="CE457" t="str">
            <v>WD Contracts Exp</v>
          </cell>
          <cell r="CG457">
            <v>0</v>
          </cell>
          <cell r="CH457" t="str">
            <v>WD Contracts Exp</v>
          </cell>
          <cell r="CJ457">
            <v>0</v>
          </cell>
          <cell r="CL457" t="e">
            <v>#N/A</v>
          </cell>
          <cell r="CN457" t="e">
            <v>#N/A</v>
          </cell>
          <cell r="CO457" t="str">
            <v>PVBAA3321</v>
          </cell>
          <cell r="CR457">
            <v>375</v>
          </cell>
          <cell r="CS457" t="e">
            <v>#REF!</v>
          </cell>
        </row>
        <row r="458">
          <cell r="A458" t="str">
            <v>PVBAA3321 Total</v>
          </cell>
          <cell r="B458" t="str">
            <v>PVBAA3321</v>
          </cell>
          <cell r="C458" t="str">
            <v xml:space="preserve"> Total</v>
          </cell>
          <cell r="D458" t="str">
            <v>PVBAA3321 Total</v>
          </cell>
          <cell r="E458" t="str">
            <v>PVBAA</v>
          </cell>
          <cell r="F458">
            <v>3321</v>
          </cell>
          <cell r="G458" t="str">
            <v>PVBAA3321</v>
          </cell>
          <cell r="H458" t="str">
            <v>PERFORMANCE IMPROVEMENTS</v>
          </cell>
          <cell r="I458" t="str">
            <v>MWDA PERMIT SCHEME</v>
          </cell>
          <cell r="J458" t="str">
            <v>OTHER</v>
          </cell>
          <cell r="K458" t="str">
            <v>GRAPHIC SUPPLIES               .</v>
          </cell>
          <cell r="N458" t="e">
            <v>#REF!</v>
          </cell>
          <cell r="O458" t="e">
            <v>#REF!</v>
          </cell>
          <cell r="R458" t="e">
            <v>#REF!</v>
          </cell>
          <cell r="S458" t="e">
            <v>#REF!</v>
          </cell>
          <cell r="T458" t="e">
            <v>#REF!</v>
          </cell>
          <cell r="U458" t="e">
            <v>#REF!</v>
          </cell>
          <cell r="V458" t="e">
            <v>#REF!</v>
          </cell>
          <cell r="W458" t="e">
            <v>#REF!</v>
          </cell>
          <cell r="X458" t="e">
            <v>#REF!</v>
          </cell>
          <cell r="Y458" t="e">
            <v>#REF!</v>
          </cell>
          <cell r="Z458" t="e">
            <v>#REF!</v>
          </cell>
          <cell r="AA458" t="e">
            <v>#REF!</v>
          </cell>
          <cell r="AB458" t="e">
            <v>#REF!</v>
          </cell>
          <cell r="AC458" t="e">
            <v>#REF!</v>
          </cell>
          <cell r="AE458" t="e">
            <v>#REF!</v>
          </cell>
          <cell r="AF458" t="e">
            <v>#REF!</v>
          </cell>
          <cell r="AG458" t="e">
            <v>#REF!</v>
          </cell>
          <cell r="AH458" t="e">
            <v>#REF!</v>
          </cell>
          <cell r="AI458" t="e">
            <v>#REF!</v>
          </cell>
          <cell r="AJ458" t="e">
            <v>#REF!</v>
          </cell>
          <cell r="AK458" t="e">
            <v>#REF!</v>
          </cell>
          <cell r="AL458" t="e">
            <v>#REF!</v>
          </cell>
          <cell r="AM458" t="e">
            <v>#REF!</v>
          </cell>
          <cell r="AN458" t="e">
            <v>#REF!</v>
          </cell>
          <cell r="AR458" t="e">
            <v>#REF!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CB458">
            <v>0</v>
          </cell>
          <cell r="CC458">
            <v>0</v>
          </cell>
          <cell r="CD458">
            <v>0</v>
          </cell>
          <cell r="CE458" t="str">
            <v>WD Contracts Exp</v>
          </cell>
          <cell r="CG458">
            <v>0</v>
          </cell>
          <cell r="CH458" t="str">
            <v>WD Contracts Exp</v>
          </cell>
          <cell r="CJ458">
            <v>0</v>
          </cell>
          <cell r="CL458" t="e">
            <v>#N/A</v>
          </cell>
          <cell r="CN458" t="e">
            <v>#N/A</v>
          </cell>
          <cell r="CO458" t="str">
            <v>PVBAA3321</v>
          </cell>
          <cell r="CR458">
            <v>9585.5</v>
          </cell>
          <cell r="CS458" t="e">
            <v>#REF!</v>
          </cell>
        </row>
        <row r="459">
          <cell r="A459" t="str">
            <v>PVBAA3911 Total</v>
          </cell>
          <cell r="B459" t="str">
            <v>PVBAA3911</v>
          </cell>
          <cell r="C459" t="str">
            <v xml:space="preserve"> Total</v>
          </cell>
          <cell r="D459" t="str">
            <v>PVBAA3911 Total</v>
          </cell>
          <cell r="E459" t="str">
            <v>PVBAA</v>
          </cell>
          <cell r="F459">
            <v>3911</v>
          </cell>
          <cell r="G459" t="str">
            <v>PVBAA3911</v>
          </cell>
          <cell r="H459" t="str">
            <v>PERFORMANCE IMPROVEMENTS</v>
          </cell>
          <cell r="I459" t="str">
            <v>MWDA PERMIT SCHEME</v>
          </cell>
          <cell r="J459" t="str">
            <v>OTHER</v>
          </cell>
          <cell r="K459" t="str">
            <v>OTHER NON-STAFF ADVERTS        .</v>
          </cell>
          <cell r="N459" t="e">
            <v>#REF!</v>
          </cell>
          <cell r="O459" t="e">
            <v>#REF!</v>
          </cell>
          <cell r="R459" t="e">
            <v>#REF!</v>
          </cell>
          <cell r="S459" t="e">
            <v>#REF!</v>
          </cell>
          <cell r="T459" t="e">
            <v>#REF!</v>
          </cell>
          <cell r="U459" t="e">
            <v>#REF!</v>
          </cell>
          <cell r="V459" t="e">
            <v>#REF!</v>
          </cell>
          <cell r="W459" t="e">
            <v>#REF!</v>
          </cell>
          <cell r="X459" t="e">
            <v>#REF!</v>
          </cell>
          <cell r="Y459" t="e">
            <v>#REF!</v>
          </cell>
          <cell r="Z459" t="e">
            <v>#REF!</v>
          </cell>
          <cell r="AA459" t="e">
            <v>#REF!</v>
          </cell>
          <cell r="AB459" t="e">
            <v>#REF!</v>
          </cell>
          <cell r="AC459" t="e">
            <v>#REF!</v>
          </cell>
          <cell r="AE459" t="e">
            <v>#REF!</v>
          </cell>
          <cell r="AF459" t="e">
            <v>#REF!</v>
          </cell>
          <cell r="AG459" t="e">
            <v>#REF!</v>
          </cell>
          <cell r="AH459" t="e">
            <v>#REF!</v>
          </cell>
          <cell r="AI459" t="e">
            <v>#REF!</v>
          </cell>
          <cell r="AJ459" t="e">
            <v>#REF!</v>
          </cell>
          <cell r="AK459" t="e">
            <v>#REF!</v>
          </cell>
          <cell r="AL459" t="e">
            <v>#REF!</v>
          </cell>
          <cell r="AM459" t="e">
            <v>#REF!</v>
          </cell>
          <cell r="AN459" t="e">
            <v>#REF!</v>
          </cell>
          <cell r="AR459" t="e">
            <v>#REF!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CB459">
            <v>0</v>
          </cell>
          <cell r="CC459">
            <v>0</v>
          </cell>
          <cell r="CD459">
            <v>0</v>
          </cell>
          <cell r="CE459" t="str">
            <v>WD Contracts Exp</v>
          </cell>
          <cell r="CG459">
            <v>0</v>
          </cell>
          <cell r="CH459" t="str">
            <v>WD Contracts Exp</v>
          </cell>
          <cell r="CJ459">
            <v>0</v>
          </cell>
          <cell r="CL459" t="e">
            <v>#N/A</v>
          </cell>
          <cell r="CN459" t="e">
            <v>#N/A</v>
          </cell>
          <cell r="CO459" t="str">
            <v>PVBAA3911</v>
          </cell>
          <cell r="CR459">
            <v>50443.840000000004</v>
          </cell>
          <cell r="CS459" t="e">
            <v>#REF!</v>
          </cell>
        </row>
        <row r="460">
          <cell r="A460" t="str">
            <v>PVBAA4400 Total</v>
          </cell>
          <cell r="B460" t="str">
            <v>PVBAA4400</v>
          </cell>
          <cell r="C460" t="str">
            <v xml:space="preserve"> Total</v>
          </cell>
          <cell r="D460" t="str">
            <v>PVBAA4400 Total</v>
          </cell>
          <cell r="E460" t="str">
            <v>PVBAA</v>
          </cell>
          <cell r="F460">
            <v>4400</v>
          </cell>
          <cell r="G460" t="str">
            <v>PVBAA4400</v>
          </cell>
          <cell r="H460" t="str">
            <v>PERFORMANCE IMPROVEMENTS</v>
          </cell>
          <cell r="I460" t="str">
            <v>MWDA PERMIT SCHEME</v>
          </cell>
          <cell r="J460" t="str">
            <v>OTHER</v>
          </cell>
          <cell r="K460" t="str">
            <v>PRIVATE CONTRACTORS            .</v>
          </cell>
          <cell r="N460" t="e">
            <v>#REF!</v>
          </cell>
          <cell r="O460" t="e">
            <v>#REF!</v>
          </cell>
          <cell r="R460" t="e">
            <v>#REF!</v>
          </cell>
          <cell r="S460" t="e">
            <v>#REF!</v>
          </cell>
          <cell r="V460">
            <v>0</v>
          </cell>
          <cell r="X460">
            <v>0</v>
          </cell>
          <cell r="Z460">
            <v>0</v>
          </cell>
          <cell r="AE460">
            <v>0</v>
          </cell>
          <cell r="AG460">
            <v>0</v>
          </cell>
          <cell r="AN460">
            <v>0</v>
          </cell>
          <cell r="AR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CA460">
            <v>11462.5</v>
          </cell>
          <cell r="CB460">
            <v>13093</v>
          </cell>
          <cell r="CC460">
            <v>11806</v>
          </cell>
          <cell r="CD460">
            <v>12160</v>
          </cell>
          <cell r="CE460" t="str">
            <v>WD Contracts Exp</v>
          </cell>
          <cell r="CG460">
            <v>11462.5</v>
          </cell>
          <cell r="CH460" t="str">
            <v>WD Contracts Exp</v>
          </cell>
          <cell r="CJ460">
            <v>11462.5</v>
          </cell>
          <cell r="CL460" t="e">
            <v>#N/A</v>
          </cell>
          <cell r="CN460" t="e">
            <v>#N/A</v>
          </cell>
          <cell r="CO460" t="str">
            <v>PVCAA3040</v>
          </cell>
          <cell r="CR460">
            <v>0</v>
          </cell>
          <cell r="CS460">
            <v>0</v>
          </cell>
        </row>
        <row r="461">
          <cell r="A461" t="str">
            <v>PVCAA3040 Total</v>
          </cell>
          <cell r="B461" t="str">
            <v>PVCAA3040</v>
          </cell>
          <cell r="C461" t="str">
            <v xml:space="preserve"> Total</v>
          </cell>
          <cell r="D461" t="str">
            <v>PVCAA3040 Total</v>
          </cell>
          <cell r="E461" t="str">
            <v>PVCAA</v>
          </cell>
          <cell r="F461">
            <v>3040</v>
          </cell>
          <cell r="G461" t="str">
            <v>PVCAA3040</v>
          </cell>
          <cell r="H461" t="str">
            <v>PERFORMANCE IMPROVEMENTS</v>
          </cell>
          <cell r="I461" t="str">
            <v>MWDA PERMIT SCHEME</v>
          </cell>
          <cell r="J461" t="str">
            <v>IT</v>
          </cell>
          <cell r="K461" t="str">
            <v>PURCHASE OF OCCUPATIONAL EQUIP .</v>
          </cell>
          <cell r="N461" t="e">
            <v>#REF!</v>
          </cell>
          <cell r="O461" t="e">
            <v>#REF!</v>
          </cell>
          <cell r="R461" t="e">
            <v>#REF!</v>
          </cell>
          <cell r="S461" t="e">
            <v>#REF!</v>
          </cell>
          <cell r="V461">
            <v>0</v>
          </cell>
          <cell r="X461">
            <v>0</v>
          </cell>
          <cell r="Z461">
            <v>0</v>
          </cell>
          <cell r="AE461">
            <v>0</v>
          </cell>
          <cell r="AG461">
            <v>0</v>
          </cell>
          <cell r="AN461">
            <v>0</v>
          </cell>
          <cell r="AR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CB461">
            <v>0</v>
          </cell>
          <cell r="CC461">
            <v>0</v>
          </cell>
          <cell r="CD461">
            <v>0</v>
          </cell>
          <cell r="CE461" t="str">
            <v>WD Contracts Exp</v>
          </cell>
          <cell r="CG461">
            <v>0</v>
          </cell>
          <cell r="CH461" t="str">
            <v>WD Contracts Exp</v>
          </cell>
          <cell r="CJ461">
            <v>0</v>
          </cell>
          <cell r="CL461" t="e">
            <v>#N/A</v>
          </cell>
          <cell r="CN461" t="e">
            <v>#N/A</v>
          </cell>
          <cell r="CO461" t="str">
            <v>PVCAA3320</v>
          </cell>
          <cell r="CR461">
            <v>0</v>
          </cell>
          <cell r="CS461">
            <v>0</v>
          </cell>
        </row>
        <row r="462">
          <cell r="A462" t="str">
            <v>PVCAA3320 Total</v>
          </cell>
          <cell r="B462" t="str">
            <v>PVCAA3320</v>
          </cell>
          <cell r="C462" t="str">
            <v xml:space="preserve"> Total</v>
          </cell>
          <cell r="D462" t="str">
            <v>PVCAA3320 Total</v>
          </cell>
          <cell r="E462" t="str">
            <v>PVCAA</v>
          </cell>
          <cell r="F462">
            <v>3320</v>
          </cell>
          <cell r="G462" t="str">
            <v>PVCAA3320</v>
          </cell>
          <cell r="H462" t="str">
            <v>PERFORMANCE IMPROVEMENTS</v>
          </cell>
          <cell r="I462" t="str">
            <v>MWDA PERMIT SCHEME</v>
          </cell>
          <cell r="J462" t="str">
            <v>IT</v>
          </cell>
          <cell r="K462" t="str">
            <v>GENERAL STATIONERY             .</v>
          </cell>
          <cell r="N462" t="e">
            <v>#REF!</v>
          </cell>
          <cell r="O462" t="e">
            <v>#REF!</v>
          </cell>
          <cell r="R462" t="e">
            <v>#REF!</v>
          </cell>
          <cell r="S462" t="e">
            <v>#REF!</v>
          </cell>
          <cell r="T462" t="e">
            <v>#REF!</v>
          </cell>
          <cell r="U462" t="e">
            <v>#REF!</v>
          </cell>
          <cell r="V462" t="e">
            <v>#REF!</v>
          </cell>
          <cell r="W462" t="e">
            <v>#REF!</v>
          </cell>
          <cell r="X462" t="e">
            <v>#REF!</v>
          </cell>
          <cell r="Y462" t="e">
            <v>#REF!</v>
          </cell>
          <cell r="Z462" t="e">
            <v>#REF!</v>
          </cell>
          <cell r="AA462" t="e">
            <v>#REF!</v>
          </cell>
          <cell r="AB462" t="e">
            <v>#REF!</v>
          </cell>
          <cell r="AC462" t="e">
            <v>#REF!</v>
          </cell>
          <cell r="AE462" t="e">
            <v>#REF!</v>
          </cell>
          <cell r="AF462" t="e">
            <v>#REF!</v>
          </cell>
          <cell r="AG462" t="e">
            <v>#REF!</v>
          </cell>
          <cell r="AH462" t="e">
            <v>#REF!</v>
          </cell>
          <cell r="AI462" t="e">
            <v>#REF!</v>
          </cell>
          <cell r="AJ462" t="e">
            <v>#REF!</v>
          </cell>
          <cell r="AK462" t="e">
            <v>#REF!</v>
          </cell>
          <cell r="AL462" t="e">
            <v>#REF!</v>
          </cell>
          <cell r="AM462" t="e">
            <v>#REF!</v>
          </cell>
          <cell r="AN462" t="e">
            <v>#REF!</v>
          </cell>
          <cell r="AR462" t="e">
            <v>#REF!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CA462">
            <v>11462.5</v>
          </cell>
          <cell r="CB462">
            <v>13093</v>
          </cell>
          <cell r="CC462">
            <v>11806</v>
          </cell>
          <cell r="CD462">
            <v>12160</v>
          </cell>
          <cell r="CE462" t="str">
            <v>WD Contracts Exp</v>
          </cell>
          <cell r="CG462">
            <v>11462.5</v>
          </cell>
          <cell r="CH462" t="str">
            <v>WD Contracts Exp</v>
          </cell>
          <cell r="CJ462">
            <v>11462.5</v>
          </cell>
          <cell r="CL462" t="e">
            <v>#N/A</v>
          </cell>
          <cell r="CN462" t="e">
            <v>#N/A</v>
          </cell>
          <cell r="CO462" t="str">
            <v>PVCAA3502</v>
          </cell>
          <cell r="CR462">
            <v>883.73</v>
          </cell>
          <cell r="CS462" t="e">
            <v>#REF!</v>
          </cell>
        </row>
        <row r="463">
          <cell r="A463" t="str">
            <v>PVCAA3502 Total</v>
          </cell>
          <cell r="B463" t="str">
            <v>PVCAA3502</v>
          </cell>
          <cell r="C463" t="str">
            <v xml:space="preserve"> Total</v>
          </cell>
          <cell r="D463" t="str">
            <v>PVCAA3502 Total</v>
          </cell>
          <cell r="E463" t="str">
            <v>PVCAA</v>
          </cell>
          <cell r="F463">
            <v>3502</v>
          </cell>
          <cell r="G463" t="str">
            <v>PVCAA3502</v>
          </cell>
          <cell r="H463" t="str">
            <v>PERFORMANCE IMPROVEMENTS</v>
          </cell>
          <cell r="I463" t="str">
            <v>MWDA PERMIT SCHEME</v>
          </cell>
          <cell r="J463" t="str">
            <v>IT</v>
          </cell>
          <cell r="K463" t="str">
            <v>OTHER POSTAGE                  .</v>
          </cell>
          <cell r="N463" t="e">
            <v>#REF!</v>
          </cell>
          <cell r="O463" t="e">
            <v>#REF!</v>
          </cell>
          <cell r="R463" t="e">
            <v>#REF!</v>
          </cell>
          <cell r="S463" t="e">
            <v>#REF!</v>
          </cell>
          <cell r="T463" t="e">
            <v>#REF!</v>
          </cell>
          <cell r="U463" t="e">
            <v>#REF!</v>
          </cell>
          <cell r="V463" t="e">
            <v>#REF!</v>
          </cell>
          <cell r="W463" t="e">
            <v>#REF!</v>
          </cell>
          <cell r="X463" t="e">
            <v>#REF!</v>
          </cell>
          <cell r="Y463" t="e">
            <v>#REF!</v>
          </cell>
          <cell r="Z463" t="e">
            <v>#REF!</v>
          </cell>
          <cell r="AA463" t="e">
            <v>#REF!</v>
          </cell>
          <cell r="AB463" t="e">
            <v>#REF!</v>
          </cell>
          <cell r="AC463" t="e">
            <v>#REF!</v>
          </cell>
          <cell r="AE463" t="e">
            <v>#REF!</v>
          </cell>
          <cell r="AF463" t="e">
            <v>#REF!</v>
          </cell>
          <cell r="AG463" t="e">
            <v>#REF!</v>
          </cell>
          <cell r="AH463" t="e">
            <v>#REF!</v>
          </cell>
          <cell r="AI463" t="e">
            <v>#REF!</v>
          </cell>
          <cell r="AJ463" t="e">
            <v>#REF!</v>
          </cell>
          <cell r="AK463" t="e">
            <v>#REF!</v>
          </cell>
          <cell r="AL463" t="e">
            <v>#REF!</v>
          </cell>
          <cell r="AM463" t="e">
            <v>#REF!</v>
          </cell>
          <cell r="AN463" t="e">
            <v>#REF!</v>
          </cell>
          <cell r="AR463" t="e">
            <v>#REF!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CB463">
            <v>0</v>
          </cell>
          <cell r="CC463">
            <v>0</v>
          </cell>
          <cell r="CD463">
            <v>0</v>
          </cell>
          <cell r="CE463" t="str">
            <v>WD Contracts Exp</v>
          </cell>
          <cell r="CG463">
            <v>0</v>
          </cell>
          <cell r="CH463" t="str">
            <v>WD Contracts Exp</v>
          </cell>
          <cell r="CJ463">
            <v>0</v>
          </cell>
          <cell r="CL463" t="e">
            <v>#N/A</v>
          </cell>
          <cell r="CN463" t="e">
            <v>#N/A</v>
          </cell>
          <cell r="CO463" t="str">
            <v>PVCAA3610</v>
          </cell>
          <cell r="CR463">
            <v>2800</v>
          </cell>
          <cell r="CS463" t="e">
            <v>#REF!</v>
          </cell>
        </row>
        <row r="464">
          <cell r="A464" t="str">
            <v>PVCAA3610 Total</v>
          </cell>
          <cell r="B464" t="str">
            <v>PVCAA3610</v>
          </cell>
          <cell r="C464" t="str">
            <v xml:space="preserve"> Total</v>
          </cell>
          <cell r="D464" t="str">
            <v>PVCAA3610 Total</v>
          </cell>
          <cell r="E464" t="str">
            <v>PVCAA</v>
          </cell>
          <cell r="F464">
            <v>3610</v>
          </cell>
          <cell r="G464" t="str">
            <v>PVCAA3610</v>
          </cell>
          <cell r="H464" t="str">
            <v>PERFORMANCE IMPROVEMENTS</v>
          </cell>
          <cell r="I464" t="str">
            <v>MWDA PERMIT SCHEME</v>
          </cell>
          <cell r="J464" t="str">
            <v>IT</v>
          </cell>
          <cell r="K464" t="str">
            <v>PURCHASE OF HARDWARE           .</v>
          </cell>
          <cell r="N464" t="e">
            <v>#REF!</v>
          </cell>
          <cell r="O464" t="e">
            <v>#REF!</v>
          </cell>
          <cell r="R464" t="e">
            <v>#REF!</v>
          </cell>
          <cell r="S464" t="e">
            <v>#REF!</v>
          </cell>
          <cell r="T464" t="e">
            <v>#REF!</v>
          </cell>
          <cell r="U464" t="e">
            <v>#REF!</v>
          </cell>
          <cell r="V464" t="e">
            <v>#REF!</v>
          </cell>
          <cell r="W464" t="e">
            <v>#REF!</v>
          </cell>
          <cell r="X464" t="e">
            <v>#REF!</v>
          </cell>
          <cell r="Y464" t="e">
            <v>#REF!</v>
          </cell>
          <cell r="Z464" t="e">
            <v>#REF!</v>
          </cell>
          <cell r="AA464" t="e">
            <v>#REF!</v>
          </cell>
          <cell r="AB464" t="e">
            <v>#REF!</v>
          </cell>
          <cell r="AC464" t="e">
            <v>#REF!</v>
          </cell>
          <cell r="AE464" t="e">
            <v>#REF!</v>
          </cell>
          <cell r="AF464" t="e">
            <v>#REF!</v>
          </cell>
          <cell r="AG464" t="e">
            <v>#REF!</v>
          </cell>
          <cell r="AH464" t="e">
            <v>#REF!</v>
          </cell>
          <cell r="AI464" t="e">
            <v>#REF!</v>
          </cell>
          <cell r="AJ464" t="e">
            <v>#REF!</v>
          </cell>
          <cell r="AK464" t="e">
            <v>#REF!</v>
          </cell>
          <cell r="AL464" t="e">
            <v>#REF!</v>
          </cell>
          <cell r="AM464" t="e">
            <v>#REF!</v>
          </cell>
          <cell r="AN464" t="e">
            <v>#REF!</v>
          </cell>
          <cell r="AR464" t="e">
            <v>#REF!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CB464">
            <v>0</v>
          </cell>
          <cell r="CC464">
            <v>0</v>
          </cell>
          <cell r="CD464">
            <v>0</v>
          </cell>
          <cell r="CE464" t="str">
            <v>WD Contracts Exp</v>
          </cell>
          <cell r="CG464">
            <v>0</v>
          </cell>
          <cell r="CH464" t="str">
            <v>WD Contracts Exp</v>
          </cell>
          <cell r="CJ464">
            <v>0</v>
          </cell>
          <cell r="CL464" t="e">
            <v>#N/A</v>
          </cell>
          <cell r="CN464" t="e">
            <v>#N/A</v>
          </cell>
          <cell r="CO464" t="str">
            <v>PVCAA3610</v>
          </cell>
          <cell r="CR464">
            <v>365.98</v>
          </cell>
          <cell r="CS464" t="e">
            <v>#REF!</v>
          </cell>
        </row>
        <row r="465">
          <cell r="A465" t="str">
            <v>PVDAA400 Total</v>
          </cell>
          <cell r="B465" t="str">
            <v>PVDAA400</v>
          </cell>
          <cell r="C465" t="str">
            <v xml:space="preserve"> Total</v>
          </cell>
          <cell r="D465" t="str">
            <v>PVDAA400 Total</v>
          </cell>
          <cell r="E465" t="str">
            <v>PVDAA</v>
          </cell>
          <cell r="F465">
            <v>400</v>
          </cell>
          <cell r="G465" t="str">
            <v>PVDAA400</v>
          </cell>
          <cell r="H465" t="str">
            <v>PERFORMANCE IMPROVEMENTS</v>
          </cell>
          <cell r="I465" t="str">
            <v>MWDA PERMIT SCHEME</v>
          </cell>
          <cell r="J465" t="str">
            <v>COMMUNICATIONS</v>
          </cell>
          <cell r="K465" t="str">
            <v>TEMPORARY STANDARD PAY         .</v>
          </cell>
          <cell r="N465" t="e">
            <v>#REF!</v>
          </cell>
          <cell r="O465" t="e">
            <v>#REF!</v>
          </cell>
          <cell r="R465" t="e">
            <v>#REF!</v>
          </cell>
          <cell r="S465" t="e">
            <v>#REF!</v>
          </cell>
          <cell r="T465" t="e">
            <v>#REF!</v>
          </cell>
          <cell r="U465" t="e">
            <v>#REF!</v>
          </cell>
          <cell r="V465" t="e">
            <v>#REF!</v>
          </cell>
          <cell r="W465" t="e">
            <v>#REF!</v>
          </cell>
          <cell r="X465" t="e">
            <v>#REF!</v>
          </cell>
          <cell r="Y465" t="e">
            <v>#REF!</v>
          </cell>
          <cell r="Z465" t="e">
            <v>#REF!</v>
          </cell>
          <cell r="AA465" t="e">
            <v>#REF!</v>
          </cell>
          <cell r="AB465" t="e">
            <v>#REF!</v>
          </cell>
          <cell r="AC465" t="e">
            <v>#REF!</v>
          </cell>
          <cell r="AE465" t="e">
            <v>#REF!</v>
          </cell>
          <cell r="AF465" t="e">
            <v>#REF!</v>
          </cell>
          <cell r="AG465" t="e">
            <v>#REF!</v>
          </cell>
          <cell r="AH465" t="e">
            <v>#REF!</v>
          </cell>
          <cell r="AI465" t="e">
            <v>#REF!</v>
          </cell>
          <cell r="AJ465" t="e">
            <v>#REF!</v>
          </cell>
          <cell r="AK465" t="e">
            <v>#REF!</v>
          </cell>
          <cell r="AL465" t="e">
            <v>#REF!</v>
          </cell>
          <cell r="AM465" t="e">
            <v>#REF!</v>
          </cell>
          <cell r="AN465" t="e">
            <v>#REF!</v>
          </cell>
          <cell r="AR465" t="e">
            <v>#REF!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CB465">
            <v>0</v>
          </cell>
          <cell r="CC465">
            <v>0</v>
          </cell>
          <cell r="CD465">
            <v>0</v>
          </cell>
          <cell r="CE465" t="str">
            <v>WD Contracts Exp</v>
          </cell>
          <cell r="CG465">
            <v>0</v>
          </cell>
          <cell r="CH465" t="str">
            <v>WD Contracts Exp</v>
          </cell>
          <cell r="CJ465">
            <v>0</v>
          </cell>
          <cell r="CL465" t="e">
            <v>#N/A</v>
          </cell>
          <cell r="CN465" t="e">
            <v>#N/A</v>
          </cell>
          <cell r="CO465" t="str">
            <v>PVDAA4400</v>
          </cell>
          <cell r="CR465">
            <v>26777.86</v>
          </cell>
          <cell r="CS465" t="e">
            <v>#REF!</v>
          </cell>
        </row>
        <row r="466">
          <cell r="A466" t="str">
            <v>PVDAA4400 Total</v>
          </cell>
          <cell r="B466" t="str">
            <v>PVDAA4400</v>
          </cell>
          <cell r="C466" t="str">
            <v xml:space="preserve"> Total</v>
          </cell>
          <cell r="D466" t="str">
            <v>PVDAA4400 Total</v>
          </cell>
          <cell r="E466" t="str">
            <v>PVDAA</v>
          </cell>
          <cell r="F466">
            <v>4400</v>
          </cell>
          <cell r="G466" t="str">
            <v>PVDAA4400</v>
          </cell>
          <cell r="H466" t="str">
            <v>PERFORMANCE IMPROVEMENTS</v>
          </cell>
          <cell r="I466" t="str">
            <v>MWDA PERMIT SCHEME</v>
          </cell>
          <cell r="J466" t="str">
            <v>COMMUNICATIONS</v>
          </cell>
          <cell r="K466" t="str">
            <v>PRIVATE CONTRACTORS            .</v>
          </cell>
          <cell r="N466" t="e">
            <v>#REF!</v>
          </cell>
          <cell r="O466" t="e">
            <v>#REF!</v>
          </cell>
          <cell r="R466" t="e">
            <v>#REF!</v>
          </cell>
          <cell r="S466" t="e">
            <v>#REF!</v>
          </cell>
          <cell r="T466" t="e">
            <v>#REF!</v>
          </cell>
          <cell r="U466" t="e">
            <v>#REF!</v>
          </cell>
          <cell r="V466" t="e">
            <v>#REF!</v>
          </cell>
          <cell r="W466" t="e">
            <v>#REF!</v>
          </cell>
          <cell r="X466" t="e">
            <v>#REF!</v>
          </cell>
          <cell r="Y466" t="e">
            <v>#REF!</v>
          </cell>
          <cell r="Z466" t="e">
            <v>#REF!</v>
          </cell>
          <cell r="AA466" t="e">
            <v>#REF!</v>
          </cell>
          <cell r="AB466" t="e">
            <v>#REF!</v>
          </cell>
          <cell r="AC466" t="e">
            <v>#REF!</v>
          </cell>
          <cell r="AE466" t="e">
            <v>#REF!</v>
          </cell>
          <cell r="AF466" t="e">
            <v>#REF!</v>
          </cell>
          <cell r="AG466" t="e">
            <v>#REF!</v>
          </cell>
          <cell r="AH466" t="e">
            <v>#REF!</v>
          </cell>
          <cell r="AI466" t="e">
            <v>#REF!</v>
          </cell>
          <cell r="AJ466" t="e">
            <v>#REF!</v>
          </cell>
          <cell r="AK466" t="e">
            <v>#REF!</v>
          </cell>
          <cell r="AL466" t="e">
            <v>#REF!</v>
          </cell>
          <cell r="AM466" t="e">
            <v>#REF!</v>
          </cell>
          <cell r="AN466" t="e">
            <v>#REF!</v>
          </cell>
          <cell r="AR466" t="e">
            <v>#REF!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CA466">
            <v>11462.5</v>
          </cell>
          <cell r="CB466">
            <v>13093</v>
          </cell>
          <cell r="CC466">
            <v>11806</v>
          </cell>
          <cell r="CD466">
            <v>12160</v>
          </cell>
          <cell r="CE466" t="str">
            <v>WD Contracts Exp</v>
          </cell>
          <cell r="CG466">
            <v>11462.5</v>
          </cell>
          <cell r="CH466" t="str">
            <v>WD Contracts Exp</v>
          </cell>
          <cell r="CJ466">
            <v>11462.5</v>
          </cell>
          <cell r="CL466" t="e">
            <v>#N/A</v>
          </cell>
          <cell r="CN466" t="e">
            <v>#N/A</v>
          </cell>
          <cell r="CO466" t="str">
            <v>PVDAA4400</v>
          </cell>
          <cell r="CR466">
            <v>3291.78</v>
          </cell>
          <cell r="CS466" t="e">
            <v>#REF!</v>
          </cell>
        </row>
        <row r="467">
          <cell r="A467" t="str">
            <v>PVEAA3056 Total</v>
          </cell>
          <cell r="B467" t="str">
            <v>PVEAA3056</v>
          </cell>
          <cell r="C467" t="str">
            <v xml:space="preserve"> Total</v>
          </cell>
          <cell r="D467" t="str">
            <v>PVEAA3056 Total</v>
          </cell>
          <cell r="E467" t="str">
            <v>PVEAA</v>
          </cell>
          <cell r="F467">
            <v>3056</v>
          </cell>
          <cell r="G467" t="str">
            <v>PVEAA3056</v>
          </cell>
          <cell r="H467" t="str">
            <v>PERFORMANCE IMPROVEMENTS</v>
          </cell>
          <cell r="I467" t="str">
            <v>GENERAL</v>
          </cell>
          <cell r="J467" t="str">
            <v>GENERAL</v>
          </cell>
          <cell r="K467" t="str">
            <v>PURCHASE OF GENERAL EQUIPMENT  .</v>
          </cell>
          <cell r="N467" t="e">
            <v>#REF!</v>
          </cell>
          <cell r="O467" t="e">
            <v>#REF!</v>
          </cell>
          <cell r="R467" t="e">
            <v>#REF!</v>
          </cell>
          <cell r="S467" t="e">
            <v>#REF!</v>
          </cell>
          <cell r="T467" t="e">
            <v>#REF!</v>
          </cell>
          <cell r="U467" t="e">
            <v>#REF!</v>
          </cell>
          <cell r="V467" t="e">
            <v>#REF!</v>
          </cell>
          <cell r="W467" t="e">
            <v>#REF!</v>
          </cell>
          <cell r="X467" t="e">
            <v>#REF!</v>
          </cell>
          <cell r="Y467" t="e">
            <v>#REF!</v>
          </cell>
          <cell r="Z467" t="e">
            <v>#REF!</v>
          </cell>
          <cell r="AA467" t="e">
            <v>#REF!</v>
          </cell>
          <cell r="AB467" t="e">
            <v>#REF!</v>
          </cell>
          <cell r="AC467" t="e">
            <v>#REF!</v>
          </cell>
          <cell r="AE467" t="e">
            <v>#REF!</v>
          </cell>
          <cell r="AF467" t="e">
            <v>#REF!</v>
          </cell>
          <cell r="AG467" t="e">
            <v>#REF!</v>
          </cell>
          <cell r="AH467" t="e">
            <v>#REF!</v>
          </cell>
          <cell r="AI467" t="e">
            <v>#REF!</v>
          </cell>
          <cell r="AJ467" t="e">
            <v>#REF!</v>
          </cell>
          <cell r="AK467" t="e">
            <v>#REF!</v>
          </cell>
          <cell r="AL467" t="e">
            <v>#REF!</v>
          </cell>
          <cell r="AM467" t="e">
            <v>#REF!</v>
          </cell>
          <cell r="AN467" t="e">
            <v>#REF!</v>
          </cell>
          <cell r="AR467" t="e">
            <v>#REF!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CB467">
            <v>0</v>
          </cell>
          <cell r="CC467">
            <v>0</v>
          </cell>
          <cell r="CD467">
            <v>0</v>
          </cell>
          <cell r="CE467" t="str">
            <v>WD Contracts Exp</v>
          </cell>
          <cell r="CG467">
            <v>0</v>
          </cell>
          <cell r="CH467" t="str">
            <v>WD Contracts Exp</v>
          </cell>
          <cell r="CJ467">
            <v>0</v>
          </cell>
          <cell r="CL467" t="e">
            <v>#N/A</v>
          </cell>
          <cell r="CN467" t="e">
            <v>#N/A</v>
          </cell>
          <cell r="CO467" t="str">
            <v>PVEAA3056</v>
          </cell>
          <cell r="CR467">
            <v>-39</v>
          </cell>
          <cell r="CS467" t="e">
            <v>#REF!</v>
          </cell>
        </row>
        <row r="468">
          <cell r="A468" t="str">
            <v>PVEAA3420 Total</v>
          </cell>
          <cell r="B468" t="str">
            <v>PVEAA3420</v>
          </cell>
          <cell r="C468" t="str">
            <v xml:space="preserve"> Total</v>
          </cell>
          <cell r="D468" t="str">
            <v>PVEAA3420 Total</v>
          </cell>
          <cell r="E468" t="str">
            <v>PVEAA</v>
          </cell>
          <cell r="F468">
            <v>3420</v>
          </cell>
          <cell r="G468" t="str">
            <v>PVEAA3420</v>
          </cell>
          <cell r="H468" t="str">
            <v>PERFORMANCE IMPROVEMENTS</v>
          </cell>
          <cell r="I468" t="str">
            <v>GENERAL</v>
          </cell>
          <cell r="J468" t="str">
            <v>GENERAL</v>
          </cell>
          <cell r="K468" t="str">
            <v>CONSULTANTS FEE                .</v>
          </cell>
          <cell r="N468" t="e">
            <v>#REF!</v>
          </cell>
          <cell r="O468" t="e">
            <v>#REF!</v>
          </cell>
          <cell r="R468" t="e">
            <v>#REF!</v>
          </cell>
          <cell r="S468" t="e">
            <v>#REF!</v>
          </cell>
          <cell r="T468" t="e">
            <v>#REF!</v>
          </cell>
          <cell r="U468" t="e">
            <v>#REF!</v>
          </cell>
          <cell r="V468" t="e">
            <v>#REF!</v>
          </cell>
          <cell r="W468" t="e">
            <v>#REF!</v>
          </cell>
          <cell r="X468" t="e">
            <v>#REF!</v>
          </cell>
          <cell r="Y468" t="e">
            <v>#REF!</v>
          </cell>
          <cell r="Z468" t="e">
            <v>#REF!</v>
          </cell>
          <cell r="AA468" t="e">
            <v>#REF!</v>
          </cell>
          <cell r="AB468" t="e">
            <v>#REF!</v>
          </cell>
          <cell r="AC468" t="e">
            <v>#REF!</v>
          </cell>
          <cell r="AE468" t="e">
            <v>#REF!</v>
          </cell>
          <cell r="AF468" t="e">
            <v>#REF!</v>
          </cell>
          <cell r="AG468" t="e">
            <v>#REF!</v>
          </cell>
          <cell r="AH468" t="e">
            <v>#REF!</v>
          </cell>
          <cell r="AI468" t="e">
            <v>#REF!</v>
          </cell>
          <cell r="AJ468" t="e">
            <v>#REF!</v>
          </cell>
          <cell r="AK468" t="e">
            <v>#REF!</v>
          </cell>
          <cell r="AL468" t="e">
            <v>#REF!</v>
          </cell>
          <cell r="AM468" t="e">
            <v>#REF!</v>
          </cell>
          <cell r="AN468" t="e">
            <v>#REF!</v>
          </cell>
          <cell r="AR468" t="e">
            <v>#REF!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CB468">
            <v>0</v>
          </cell>
          <cell r="CC468">
            <v>0</v>
          </cell>
          <cell r="CD468">
            <v>0</v>
          </cell>
          <cell r="CE468" t="str">
            <v>WD Contracts Exp</v>
          </cell>
          <cell r="CG468">
            <v>0</v>
          </cell>
          <cell r="CH468" t="str">
            <v>WD Contracts Exp</v>
          </cell>
          <cell r="CJ468">
            <v>0</v>
          </cell>
          <cell r="CL468" t="e">
            <v>#N/A</v>
          </cell>
          <cell r="CN468" t="e">
            <v>#N/A</v>
          </cell>
          <cell r="CO468" t="str">
            <v>PVEAA3911</v>
          </cell>
          <cell r="CR468">
            <v>43924.5</v>
          </cell>
          <cell r="CS468" t="e">
            <v>#REF!</v>
          </cell>
        </row>
        <row r="469">
          <cell r="A469" t="str">
            <v>PVEAA3911 Total</v>
          </cell>
          <cell r="B469" t="str">
            <v>PVEAA3911</v>
          </cell>
          <cell r="C469" t="str">
            <v xml:space="preserve"> Total</v>
          </cell>
          <cell r="D469" t="str">
            <v>PVEAA3911 Total</v>
          </cell>
          <cell r="E469" t="str">
            <v>PVEAA</v>
          </cell>
          <cell r="F469">
            <v>3911</v>
          </cell>
          <cell r="G469" t="str">
            <v>PVEAA3911</v>
          </cell>
          <cell r="H469" t="str">
            <v>PERFORMANCE IMPROVEMENTS</v>
          </cell>
          <cell r="I469" t="str">
            <v>GENERAL</v>
          </cell>
          <cell r="J469" t="str">
            <v>GENERAL</v>
          </cell>
          <cell r="K469" t="str">
            <v>OTHER NON-STAFF ADVERTS        .</v>
          </cell>
          <cell r="N469" t="e">
            <v>#REF!</v>
          </cell>
          <cell r="O469" t="e">
            <v>#REF!</v>
          </cell>
          <cell r="R469" t="e">
            <v>#REF!</v>
          </cell>
          <cell r="S469" t="e">
            <v>#REF!</v>
          </cell>
          <cell r="V469">
            <v>0</v>
          </cell>
          <cell r="X469">
            <v>0</v>
          </cell>
          <cell r="Z469">
            <v>0</v>
          </cell>
          <cell r="AE469">
            <v>0</v>
          </cell>
          <cell r="AG469">
            <v>0</v>
          </cell>
          <cell r="AN469">
            <v>0</v>
          </cell>
          <cell r="AR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CB469">
            <v>0</v>
          </cell>
          <cell r="CC469">
            <v>0</v>
          </cell>
          <cell r="CD469">
            <v>0</v>
          </cell>
          <cell r="CE469" t="str">
            <v>WD Contracts Exp</v>
          </cell>
          <cell r="CG469">
            <v>0</v>
          </cell>
          <cell r="CH469" t="str">
            <v>WD Contracts Exp</v>
          </cell>
          <cell r="CJ469">
            <v>0</v>
          </cell>
          <cell r="CL469" t="e">
            <v>#N/A</v>
          </cell>
          <cell r="CN469" t="e">
            <v>#N/A</v>
          </cell>
          <cell r="CO469" t="str">
            <v>PVEAA3922</v>
          </cell>
          <cell r="CR469">
            <v>0</v>
          </cell>
          <cell r="CS469">
            <v>0</v>
          </cell>
        </row>
        <row r="470">
          <cell r="A470" t="str">
            <v>PVEAA3922 Total</v>
          </cell>
          <cell r="B470" t="str">
            <v>PVEAA3922</v>
          </cell>
          <cell r="C470" t="str">
            <v xml:space="preserve"> Total</v>
          </cell>
          <cell r="D470" t="str">
            <v>PVEAA3922 Total</v>
          </cell>
          <cell r="E470" t="str">
            <v>PVEAA</v>
          </cell>
          <cell r="F470">
            <v>3922</v>
          </cell>
          <cell r="G470" t="str">
            <v>PVEAA3922</v>
          </cell>
          <cell r="H470" t="str">
            <v>PERFORMANCE IMPROVEMENTS</v>
          </cell>
          <cell r="I470" t="str">
            <v>GENERAL</v>
          </cell>
          <cell r="J470" t="str">
            <v>GENERAL</v>
          </cell>
          <cell r="K470" t="str">
            <v>GENERAL PROMOTIONS             .</v>
          </cell>
          <cell r="N470" t="e">
            <v>#REF!</v>
          </cell>
          <cell r="O470" t="e">
            <v>#REF!</v>
          </cell>
          <cell r="R470" t="e">
            <v>#REF!</v>
          </cell>
          <cell r="S470" t="e">
            <v>#REF!</v>
          </cell>
          <cell r="T470" t="e">
            <v>#REF!</v>
          </cell>
          <cell r="U470" t="e">
            <v>#REF!</v>
          </cell>
          <cell r="V470" t="e">
            <v>#REF!</v>
          </cell>
          <cell r="W470" t="e">
            <v>#REF!</v>
          </cell>
          <cell r="X470" t="e">
            <v>#REF!</v>
          </cell>
          <cell r="Y470" t="e">
            <v>#REF!</v>
          </cell>
          <cell r="Z470" t="e">
            <v>#REF!</v>
          </cell>
          <cell r="AA470" t="e">
            <v>#REF!</v>
          </cell>
          <cell r="AB470" t="e">
            <v>#REF!</v>
          </cell>
          <cell r="AC470" t="e">
            <v>#REF!</v>
          </cell>
          <cell r="AE470" t="e">
            <v>#REF!</v>
          </cell>
          <cell r="AF470" t="e">
            <v>#REF!</v>
          </cell>
          <cell r="AG470" t="e">
            <v>#REF!</v>
          </cell>
          <cell r="AH470" t="e">
            <v>#REF!</v>
          </cell>
          <cell r="AI470" t="e">
            <v>#REF!</v>
          </cell>
          <cell r="AJ470" t="e">
            <v>#REF!</v>
          </cell>
          <cell r="AK470" t="e">
            <v>#REF!</v>
          </cell>
          <cell r="AL470" t="e">
            <v>#REF!</v>
          </cell>
          <cell r="AM470" t="e">
            <v>#REF!</v>
          </cell>
          <cell r="AN470" t="e">
            <v>#REF!</v>
          </cell>
          <cell r="AR470" t="e">
            <v>#REF!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CB470">
            <v>0</v>
          </cell>
          <cell r="CC470">
            <v>0</v>
          </cell>
          <cell r="CD470">
            <v>0</v>
          </cell>
          <cell r="CE470" t="str">
            <v>WD Contracts Exp</v>
          </cell>
          <cell r="CG470">
            <v>0</v>
          </cell>
          <cell r="CH470" t="str">
            <v>WD Contracts Exp</v>
          </cell>
          <cell r="CJ470">
            <v>0</v>
          </cell>
          <cell r="CL470" t="e">
            <v>#N/A</v>
          </cell>
          <cell r="CN470" t="e">
            <v>#N/A</v>
          </cell>
          <cell r="CO470" t="str">
            <v>PVEAA4400</v>
          </cell>
          <cell r="CR470">
            <v>9053.5</v>
          </cell>
          <cell r="CS470" t="e">
            <v>#REF!</v>
          </cell>
        </row>
        <row r="471">
          <cell r="A471" t="str">
            <v>PVEAA4400 Total</v>
          </cell>
          <cell r="B471" t="str">
            <v>PVEAA4400</v>
          </cell>
          <cell r="C471" t="str">
            <v xml:space="preserve"> Total</v>
          </cell>
          <cell r="D471" t="str">
            <v>PVEAA4400 Total</v>
          </cell>
          <cell r="E471" t="str">
            <v>PVEAA</v>
          </cell>
          <cell r="F471">
            <v>4400</v>
          </cell>
          <cell r="G471" t="str">
            <v>PVEAA4400</v>
          </cell>
          <cell r="H471" t="str">
            <v>PERFORMANCE IMPROVEMENTS</v>
          </cell>
          <cell r="I471" t="str">
            <v>GENERAL</v>
          </cell>
          <cell r="J471" t="str">
            <v>GENERAL</v>
          </cell>
          <cell r="K471" t="str">
            <v>PRIVATE CONTRACTORS            .</v>
          </cell>
          <cell r="N471" t="e">
            <v>#REF!</v>
          </cell>
          <cell r="O471" t="e">
            <v>#REF!</v>
          </cell>
          <cell r="R471" t="e">
            <v>#REF!</v>
          </cell>
          <cell r="S471" t="e">
            <v>#REF!</v>
          </cell>
          <cell r="T471" t="e">
            <v>#REF!</v>
          </cell>
          <cell r="U471" t="e">
            <v>#REF!</v>
          </cell>
          <cell r="V471" t="e">
            <v>#REF!</v>
          </cell>
          <cell r="W471" t="e">
            <v>#REF!</v>
          </cell>
          <cell r="X471" t="e">
            <v>#REF!</v>
          </cell>
          <cell r="Y471" t="e">
            <v>#REF!</v>
          </cell>
          <cell r="Z471" t="e">
            <v>#REF!</v>
          </cell>
          <cell r="AA471" t="e">
            <v>#REF!</v>
          </cell>
          <cell r="AB471" t="e">
            <v>#REF!</v>
          </cell>
          <cell r="AC471" t="e">
            <v>#REF!</v>
          </cell>
          <cell r="AE471" t="e">
            <v>#REF!</v>
          </cell>
          <cell r="AF471" t="e">
            <v>#REF!</v>
          </cell>
          <cell r="AG471" t="e">
            <v>#REF!</v>
          </cell>
          <cell r="AH471" t="e">
            <v>#REF!</v>
          </cell>
          <cell r="AI471" t="e">
            <v>#REF!</v>
          </cell>
          <cell r="AJ471" t="e">
            <v>#REF!</v>
          </cell>
          <cell r="AK471" t="e">
            <v>#REF!</v>
          </cell>
          <cell r="AL471" t="e">
            <v>#REF!</v>
          </cell>
          <cell r="AM471" t="e">
            <v>#REF!</v>
          </cell>
          <cell r="AN471" t="e">
            <v>#REF!</v>
          </cell>
          <cell r="AR471" t="e">
            <v>#REF!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CA471">
            <v>115000</v>
          </cell>
          <cell r="CB471">
            <v>57650</v>
          </cell>
          <cell r="CC471">
            <v>80000</v>
          </cell>
          <cell r="CD471">
            <v>80000</v>
          </cell>
          <cell r="CE471" t="str">
            <v>WD Contracts Exp</v>
          </cell>
          <cell r="CG471">
            <v>115000</v>
          </cell>
          <cell r="CH471" t="str">
            <v>WD Contracts Exp</v>
          </cell>
          <cell r="CJ471">
            <v>115000</v>
          </cell>
          <cell r="CL471" t="e">
            <v>#N/A</v>
          </cell>
          <cell r="CN471" t="e">
            <v>#N/A</v>
          </cell>
          <cell r="CO471" t="str">
            <v>PVEAA4400</v>
          </cell>
          <cell r="CR471">
            <v>-4598.5</v>
          </cell>
          <cell r="CS471" t="e">
            <v>#REF!</v>
          </cell>
        </row>
        <row r="472">
          <cell r="A472" t="str">
            <v>PWAAA3400 Total</v>
          </cell>
          <cell r="B472" t="str">
            <v>PWAAA3400</v>
          </cell>
          <cell r="C472" t="str">
            <v xml:space="preserve"> Total</v>
          </cell>
          <cell r="D472" t="str">
            <v>PWAAA3400 Total</v>
          </cell>
          <cell r="E472" t="str">
            <v>PWAAA</v>
          </cell>
          <cell r="F472">
            <v>3400</v>
          </cell>
          <cell r="G472" t="str">
            <v>PWAAA3400</v>
          </cell>
          <cell r="H472" t="str">
            <v>WRG CLAIM</v>
          </cell>
          <cell r="I472" t="str">
            <v>LEGAL</v>
          </cell>
          <cell r="J472" t="str">
            <v>GENERAL</v>
          </cell>
          <cell r="K472" t="str">
            <v>LEGAL EXPENSES                 .</v>
          </cell>
          <cell r="N472" t="e">
            <v>#REF!</v>
          </cell>
          <cell r="O472" t="e">
            <v>#REF!</v>
          </cell>
          <cell r="R472" t="e">
            <v>#REF!</v>
          </cell>
          <cell r="S472" t="e">
            <v>#REF!</v>
          </cell>
          <cell r="T472" t="e">
            <v>#REF!</v>
          </cell>
          <cell r="U472" t="e">
            <v>#REF!</v>
          </cell>
          <cell r="V472" t="e">
            <v>#REF!</v>
          </cell>
          <cell r="W472" t="e">
            <v>#REF!</v>
          </cell>
          <cell r="X472" t="e">
            <v>#REF!</v>
          </cell>
          <cell r="Y472" t="e">
            <v>#REF!</v>
          </cell>
          <cell r="Z472" t="e">
            <v>#REF!</v>
          </cell>
          <cell r="AA472" t="e">
            <v>#REF!</v>
          </cell>
          <cell r="AB472" t="e">
            <v>#REF!</v>
          </cell>
          <cell r="AC472" t="e">
            <v>#REF!</v>
          </cell>
          <cell r="AE472" t="e">
            <v>#REF!</v>
          </cell>
          <cell r="AF472" t="e">
            <v>#REF!</v>
          </cell>
          <cell r="AG472" t="e">
            <v>#REF!</v>
          </cell>
          <cell r="AH472" t="e">
            <v>#REF!</v>
          </cell>
          <cell r="AI472" t="e">
            <v>#REF!</v>
          </cell>
          <cell r="AJ472" t="e">
            <v>#REF!</v>
          </cell>
          <cell r="AK472" t="e">
            <v>#REF!</v>
          </cell>
          <cell r="AL472" t="e">
            <v>#REF!</v>
          </cell>
          <cell r="AM472" t="e">
            <v>#REF!</v>
          </cell>
          <cell r="AN472" t="e">
            <v>#REF!</v>
          </cell>
          <cell r="AR472" t="e">
            <v>#REF!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CB472">
            <v>0</v>
          </cell>
          <cell r="CC472">
            <v>0</v>
          </cell>
          <cell r="CD472">
            <v>0</v>
          </cell>
          <cell r="CE472" t="str">
            <v>WD Contracts Exp</v>
          </cell>
          <cell r="CG472">
            <v>0</v>
          </cell>
          <cell r="CH472" t="str">
            <v>WD Contracts Exp</v>
          </cell>
          <cell r="CJ472">
            <v>0</v>
          </cell>
          <cell r="CL472" t="e">
            <v>#N/A</v>
          </cell>
          <cell r="CN472" t="e">
            <v>#N/A</v>
          </cell>
          <cell r="CO472" t="str">
            <v>PWAAA3400</v>
          </cell>
          <cell r="CR472">
            <v>20204.400000000001</v>
          </cell>
          <cell r="CS472" t="e">
            <v>#REF!</v>
          </cell>
          <cell r="CV472">
            <v>63920257.554869905</v>
          </cell>
        </row>
        <row r="473">
          <cell r="A473" t="str">
            <v>aaaaa0 Total</v>
          </cell>
          <cell r="B473" t="str">
            <v>aaaaa0</v>
          </cell>
          <cell r="C473" t="str">
            <v xml:space="preserve"> Total</v>
          </cell>
          <cell r="D473" t="str">
            <v>aaaaa0 Total</v>
          </cell>
          <cell r="E473" t="str">
            <v>aaaaa</v>
          </cell>
          <cell r="F473">
            <v>0</v>
          </cell>
          <cell r="G473" t="str">
            <v>aaaaa0</v>
          </cell>
          <cell r="K473" t="str">
            <v>FRS 17 - Current Service Cost</v>
          </cell>
          <cell r="N473" t="e">
            <v>#REF!</v>
          </cell>
          <cell r="O473" t="e">
            <v>#REF!</v>
          </cell>
          <cell r="R473" t="e">
            <v>#REF!</v>
          </cell>
          <cell r="S473" t="e">
            <v>#REF!</v>
          </cell>
          <cell r="V473">
            <v>0</v>
          </cell>
          <cell r="X473">
            <v>0</v>
          </cell>
          <cell r="Z473">
            <v>0</v>
          </cell>
          <cell r="AE473">
            <v>0</v>
          </cell>
          <cell r="AG473">
            <v>0</v>
          </cell>
          <cell r="AN473">
            <v>0</v>
          </cell>
          <cell r="AP473">
            <v>199000</v>
          </cell>
          <cell r="AR473">
            <v>199000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CB473">
            <v>0</v>
          </cell>
          <cell r="CC473">
            <v>0</v>
          </cell>
          <cell r="CD473">
            <v>0</v>
          </cell>
          <cell r="CE473" t="str">
            <v>Pension Interest Cost FRS 17</v>
          </cell>
          <cell r="CG473">
            <v>0</v>
          </cell>
          <cell r="CH473" t="str">
            <v>Other Services Exp</v>
          </cell>
          <cell r="CJ473">
            <v>0</v>
          </cell>
          <cell r="CL473" t="e">
            <v>#N/A</v>
          </cell>
          <cell r="CN473" t="e">
            <v>#N/A</v>
          </cell>
          <cell r="CO473" t="str">
            <v>aaaaa0</v>
          </cell>
        </row>
        <row r="474">
          <cell r="A474" t="str">
            <v>aaaab0 Total</v>
          </cell>
          <cell r="B474" t="str">
            <v>aaaab0</v>
          </cell>
          <cell r="C474" t="str">
            <v xml:space="preserve"> Total</v>
          </cell>
          <cell r="D474" t="str">
            <v>aaaab0 Total</v>
          </cell>
          <cell r="E474" t="str">
            <v>aaaab</v>
          </cell>
          <cell r="F474">
            <v>0</v>
          </cell>
          <cell r="G474" t="str">
            <v>aaaab0</v>
          </cell>
          <cell r="K474" t="str">
            <v>FRS 17 - Employers contribution</v>
          </cell>
          <cell r="N474" t="e">
            <v>#REF!</v>
          </cell>
          <cell r="O474" t="e">
            <v>#REF!</v>
          </cell>
          <cell r="R474" t="e">
            <v>#REF!</v>
          </cell>
          <cell r="S474" t="e">
            <v>#REF!</v>
          </cell>
          <cell r="V474">
            <v>0</v>
          </cell>
          <cell r="X474">
            <v>0</v>
          </cell>
          <cell r="Z474">
            <v>0</v>
          </cell>
          <cell r="AE474">
            <v>0</v>
          </cell>
          <cell r="AG474">
            <v>0</v>
          </cell>
          <cell r="AN474">
            <v>0</v>
          </cell>
          <cell r="AP474">
            <v>-223000</v>
          </cell>
          <cell r="AR474">
            <v>-223000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CB474">
            <v>0</v>
          </cell>
          <cell r="CC474">
            <v>0</v>
          </cell>
          <cell r="CD474">
            <v>0</v>
          </cell>
          <cell r="CE474" t="str">
            <v>Pension Interest Cost FRS 17</v>
          </cell>
          <cell r="CG474">
            <v>0</v>
          </cell>
          <cell r="CH474" t="str">
            <v>Financing and Investment Income</v>
          </cell>
          <cell r="CJ474">
            <v>0</v>
          </cell>
          <cell r="CL474" t="e">
            <v>#N/A</v>
          </cell>
          <cell r="CN474" t="e">
            <v>#N/A</v>
          </cell>
          <cell r="CO474" t="str">
            <v>aaaab0</v>
          </cell>
        </row>
        <row r="475">
          <cell r="A475" t="str">
            <v>aaaac0 Total</v>
          </cell>
          <cell r="B475" t="str">
            <v>aaaac0</v>
          </cell>
          <cell r="C475" t="str">
            <v xml:space="preserve"> Total</v>
          </cell>
          <cell r="D475" t="str">
            <v>aaaac0 Total</v>
          </cell>
          <cell r="E475" t="str">
            <v>aaaac</v>
          </cell>
          <cell r="F475">
            <v>0</v>
          </cell>
          <cell r="G475" t="str">
            <v>aaaac0</v>
          </cell>
          <cell r="K475" t="str">
            <v>FRS 17 - Curtailments/ settlements</v>
          </cell>
          <cell r="N475" t="e">
            <v>#REF!</v>
          </cell>
          <cell r="O475" t="e">
            <v>#REF!</v>
          </cell>
          <cell r="R475" t="e">
            <v>#REF!</v>
          </cell>
          <cell r="S475" t="e">
            <v>#REF!</v>
          </cell>
          <cell r="V475">
            <v>0</v>
          </cell>
          <cell r="X475">
            <v>0</v>
          </cell>
          <cell r="Z475">
            <v>0</v>
          </cell>
          <cell r="AE475">
            <v>0</v>
          </cell>
          <cell r="AG475">
            <v>0</v>
          </cell>
          <cell r="AN475">
            <v>0</v>
          </cell>
          <cell r="AR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CB475">
            <v>0</v>
          </cell>
          <cell r="CC475">
            <v>0</v>
          </cell>
          <cell r="CD475">
            <v>0</v>
          </cell>
          <cell r="CE475" t="str">
            <v>Pension Interest Cost FRS 17</v>
          </cell>
          <cell r="CG475">
            <v>0</v>
          </cell>
          <cell r="CH475" t="str">
            <v>Financing and Investment Expenditure</v>
          </cell>
          <cell r="CJ475">
            <v>0</v>
          </cell>
          <cell r="CL475" t="e">
            <v>#N/A</v>
          </cell>
          <cell r="CN475" t="e">
            <v>#N/A</v>
          </cell>
          <cell r="CO475" t="str">
            <v>aaaac0</v>
          </cell>
        </row>
        <row r="476">
          <cell r="A476" t="str">
            <v>aaaad0 Total</v>
          </cell>
          <cell r="B476" t="str">
            <v>aaaad0</v>
          </cell>
          <cell r="C476" t="str">
            <v xml:space="preserve"> Total</v>
          </cell>
          <cell r="D476" t="str">
            <v>aaaad0 Total</v>
          </cell>
          <cell r="E476" t="str">
            <v>aaaad</v>
          </cell>
          <cell r="F476">
            <v>0</v>
          </cell>
          <cell r="G476" t="str">
            <v>aaaad0</v>
          </cell>
          <cell r="K476" t="str">
            <v>Pension Interest Cost</v>
          </cell>
          <cell r="N476" t="e">
            <v>#REF!</v>
          </cell>
          <cell r="O476" t="e">
            <v>#REF!</v>
          </cell>
          <cell r="R476" t="e">
            <v>#REF!</v>
          </cell>
          <cell r="S476" t="e">
            <v>#REF!</v>
          </cell>
          <cell r="V476">
            <v>0</v>
          </cell>
          <cell r="X476">
            <v>0</v>
          </cell>
          <cell r="Z476">
            <v>0</v>
          </cell>
          <cell r="AE476">
            <v>0</v>
          </cell>
          <cell r="AG476">
            <v>0</v>
          </cell>
          <cell r="AN476">
            <v>0</v>
          </cell>
          <cell r="AP476">
            <v>609000</v>
          </cell>
          <cell r="AR476">
            <v>609000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CB476">
            <v>0</v>
          </cell>
          <cell r="CC476">
            <v>0</v>
          </cell>
          <cell r="CD476">
            <v>0</v>
          </cell>
          <cell r="CE476" t="str">
            <v>Expected Cost on Pensions FRS 17</v>
          </cell>
          <cell r="CG476">
            <v>0</v>
          </cell>
          <cell r="CH476" t="str">
            <v>Financing and Investment Expenditure</v>
          </cell>
          <cell r="CJ476">
            <v>0</v>
          </cell>
          <cell r="CL476" t="e">
            <v>#N/A</v>
          </cell>
          <cell r="CN476" t="e">
            <v>#N/A</v>
          </cell>
          <cell r="CO476" t="str">
            <v>aaaad0</v>
          </cell>
        </row>
        <row r="477">
          <cell r="A477" t="str">
            <v>aaaae0 Total</v>
          </cell>
          <cell r="B477" t="str">
            <v>aaaae0</v>
          </cell>
          <cell r="C477" t="str">
            <v xml:space="preserve"> Total</v>
          </cell>
          <cell r="D477" t="str">
            <v>aaaae0 Total</v>
          </cell>
          <cell r="E477" t="str">
            <v>aaaae</v>
          </cell>
          <cell r="F477">
            <v>0</v>
          </cell>
          <cell r="G477" t="str">
            <v>aaaae0</v>
          </cell>
          <cell r="K477" t="str">
            <v>Expected Return on Pensions</v>
          </cell>
          <cell r="N477" t="e">
            <v>#REF!</v>
          </cell>
          <cell r="O477" t="e">
            <v>#REF!</v>
          </cell>
          <cell r="R477" t="e">
            <v>#REF!</v>
          </cell>
          <cell r="S477" t="e">
            <v>#REF!</v>
          </cell>
          <cell r="V477">
            <v>0</v>
          </cell>
          <cell r="X477">
            <v>0</v>
          </cell>
          <cell r="Z477">
            <v>0</v>
          </cell>
          <cell r="AE477">
            <v>0</v>
          </cell>
          <cell r="AG477">
            <v>0</v>
          </cell>
          <cell r="AN477">
            <v>0</v>
          </cell>
          <cell r="AP477">
            <v>-474000</v>
          </cell>
          <cell r="AR477">
            <v>-474000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CB477">
            <v>0</v>
          </cell>
          <cell r="CC477">
            <v>0</v>
          </cell>
          <cell r="CD477">
            <v>0</v>
          </cell>
          <cell r="CE477" t="str">
            <v>Expected Return on Pensions FRS 17</v>
          </cell>
          <cell r="CG477">
            <v>0</v>
          </cell>
          <cell r="CH477" t="str">
            <v>Financing and Investment Expenditure</v>
          </cell>
          <cell r="CJ477">
            <v>0</v>
          </cell>
          <cell r="CL477" t="e">
            <v>#N/A</v>
          </cell>
          <cell r="CN477" t="e">
            <v>#N/A</v>
          </cell>
          <cell r="CO477" t="str">
            <v>aaaae0</v>
          </cell>
        </row>
        <row r="478">
          <cell r="A478" t="str">
            <v>aaaaf0 Total</v>
          </cell>
          <cell r="B478" t="str">
            <v>aaaaf0</v>
          </cell>
          <cell r="C478" t="str">
            <v xml:space="preserve"> Total</v>
          </cell>
          <cell r="D478" t="str">
            <v>aaaaf0 Total</v>
          </cell>
          <cell r="E478" t="str">
            <v>aaaaf</v>
          </cell>
          <cell r="F478">
            <v>0</v>
          </cell>
          <cell r="G478" t="str">
            <v>aaaaf0</v>
          </cell>
          <cell r="K478" t="str">
            <v>Pension Balance</v>
          </cell>
          <cell r="N478" t="e">
            <v>#REF!</v>
          </cell>
          <cell r="O478" t="e">
            <v>#REF!</v>
          </cell>
          <cell r="R478" t="e">
            <v>#REF!</v>
          </cell>
          <cell r="S478" t="e">
            <v>#REF!</v>
          </cell>
          <cell r="V478">
            <v>0</v>
          </cell>
          <cell r="X478">
            <v>0</v>
          </cell>
          <cell r="Z478">
            <v>0</v>
          </cell>
          <cell r="AE478">
            <v>0</v>
          </cell>
          <cell r="AG478">
            <v>0</v>
          </cell>
          <cell r="AN478">
            <v>0</v>
          </cell>
          <cell r="AP478">
            <v>557000</v>
          </cell>
          <cell r="AR478">
            <v>557000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CB478">
            <v>0</v>
          </cell>
          <cell r="CC478">
            <v>0</v>
          </cell>
          <cell r="CD478">
            <v>0</v>
          </cell>
          <cell r="CE478" t="str">
            <v>Surplus/ Deficit</v>
          </cell>
          <cell r="CG478">
            <v>0</v>
          </cell>
          <cell r="CH478" t="str">
            <v>Surplus/ Deficit</v>
          </cell>
          <cell r="CJ478">
            <v>0</v>
          </cell>
          <cell r="CL478" t="e">
            <v>#N/A</v>
          </cell>
          <cell r="CN478" t="e">
            <v>#N/A</v>
          </cell>
          <cell r="CO478" t="str">
            <v>aaaaf0</v>
          </cell>
        </row>
        <row r="479">
          <cell r="A479" t="str">
            <v>aaaag0 Total</v>
          </cell>
          <cell r="B479" t="str">
            <v>aaaag0</v>
          </cell>
          <cell r="C479" t="str">
            <v xml:space="preserve"> Total</v>
          </cell>
          <cell r="D479" t="str">
            <v>aaaag0 Total</v>
          </cell>
          <cell r="E479" t="str">
            <v>aaaag</v>
          </cell>
          <cell r="F479">
            <v>0</v>
          </cell>
          <cell r="G479" t="str">
            <v>aaaag0</v>
          </cell>
          <cell r="K479" t="str">
            <v>CDC/NDC BVACOP Client Function</v>
          </cell>
          <cell r="N479" t="e">
            <v>#REF!</v>
          </cell>
          <cell r="O479" t="e">
            <v>#REF!</v>
          </cell>
          <cell r="R479" t="e">
            <v>#REF!</v>
          </cell>
          <cell r="S479" t="e">
            <v>#REF!</v>
          </cell>
          <cell r="V479">
            <v>0</v>
          </cell>
          <cell r="X479">
            <v>0</v>
          </cell>
          <cell r="Z479">
            <v>0</v>
          </cell>
          <cell r="AE479">
            <v>0</v>
          </cell>
          <cell r="AG479">
            <v>0</v>
          </cell>
          <cell r="AN479">
            <v>0</v>
          </cell>
          <cell r="AP479">
            <v>-668000</v>
          </cell>
          <cell r="AR479">
            <v>-668000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CB479">
            <v>0</v>
          </cell>
          <cell r="CC479">
            <v>0</v>
          </cell>
          <cell r="CD479">
            <v>0</v>
          </cell>
          <cell r="CE479" t="str">
            <v>Pension Interest Cost FRS 17</v>
          </cell>
          <cell r="CG479">
            <v>0</v>
          </cell>
          <cell r="CH479" t="str">
            <v>Financing and Investment Income</v>
          </cell>
          <cell r="CJ479">
            <v>0</v>
          </cell>
          <cell r="CL479" t="e">
            <v>#N/A</v>
          </cell>
          <cell r="CN479" t="e">
            <v>#N/A</v>
          </cell>
          <cell r="CO479" t="str">
            <v>aaaag0</v>
          </cell>
        </row>
        <row r="480">
          <cell r="A480" t="str">
            <v>aaaah0 Total</v>
          </cell>
          <cell r="B480" t="str">
            <v>aaaah0</v>
          </cell>
          <cell r="C480" t="str">
            <v xml:space="preserve"> Total</v>
          </cell>
          <cell r="D480" t="str">
            <v>aaaah0 Total</v>
          </cell>
          <cell r="E480" t="str">
            <v>aaaah</v>
          </cell>
          <cell r="F480">
            <v>0</v>
          </cell>
          <cell r="G480" t="str">
            <v>aaaah0</v>
          </cell>
          <cell r="K480" t="str">
            <v>CDC/NDC BVACOP Contracts</v>
          </cell>
          <cell r="N480" t="e">
            <v>#REF!</v>
          </cell>
          <cell r="O480" t="e">
            <v>#REF!</v>
          </cell>
          <cell r="R480" t="e">
            <v>#REF!</v>
          </cell>
          <cell r="S480" t="e">
            <v>#REF!</v>
          </cell>
          <cell r="V480">
            <v>0</v>
          </cell>
          <cell r="X480">
            <v>0</v>
          </cell>
          <cell r="Z480">
            <v>0</v>
          </cell>
          <cell r="AE480">
            <v>0</v>
          </cell>
          <cell r="AG480">
            <v>0</v>
          </cell>
          <cell r="AN480">
            <v>0</v>
          </cell>
          <cell r="AR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CB480">
            <v>0</v>
          </cell>
          <cell r="CC480">
            <v>0</v>
          </cell>
          <cell r="CD480">
            <v>0</v>
          </cell>
          <cell r="CE480" t="str">
            <v>Pension Interest Cost FRS 17</v>
          </cell>
          <cell r="CG480">
            <v>0</v>
          </cell>
          <cell r="CH480" t="str">
            <v>Financing and Investment Expenditure</v>
          </cell>
          <cell r="CJ480">
            <v>0</v>
          </cell>
          <cell r="CL480" t="e">
            <v>#N/A</v>
          </cell>
          <cell r="CN480" t="e">
            <v>#N/A</v>
          </cell>
          <cell r="CO480" t="str">
            <v>aaaah0</v>
          </cell>
        </row>
        <row r="481">
          <cell r="A481" t="str">
            <v>aaaai0 Total</v>
          </cell>
          <cell r="B481" t="str">
            <v>aaaai0</v>
          </cell>
          <cell r="C481" t="str">
            <v xml:space="preserve"> Total</v>
          </cell>
          <cell r="D481" t="str">
            <v>aaaai0 Total</v>
          </cell>
          <cell r="E481" t="str">
            <v>aaaai</v>
          </cell>
          <cell r="F481">
            <v>0</v>
          </cell>
          <cell r="G481" t="str">
            <v>aaaai0</v>
          </cell>
          <cell r="K481" t="str">
            <v>CDC/NDC BVACOP Other Services</v>
          </cell>
          <cell r="N481" t="e">
            <v>#REF!</v>
          </cell>
          <cell r="O481" t="e">
            <v>#REF!</v>
          </cell>
          <cell r="R481" t="e">
            <v>#REF!</v>
          </cell>
          <cell r="S481" t="e">
            <v>#REF!</v>
          </cell>
          <cell r="V481">
            <v>0</v>
          </cell>
          <cell r="X481">
            <v>0</v>
          </cell>
          <cell r="Z481">
            <v>0</v>
          </cell>
          <cell r="AE481">
            <v>0</v>
          </cell>
          <cell r="AG481">
            <v>0</v>
          </cell>
          <cell r="AN481">
            <v>0</v>
          </cell>
          <cell r="AP481">
            <v>-412764.89</v>
          </cell>
          <cell r="AR481">
            <v>-412764.89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CB481">
            <v>0</v>
          </cell>
          <cell r="CC481">
            <v>0</v>
          </cell>
          <cell r="CD481">
            <v>0</v>
          </cell>
          <cell r="CE481" t="e">
            <v>#N/A</v>
          </cell>
          <cell r="CG481">
            <v>0</v>
          </cell>
          <cell r="CH481" t="str">
            <v>WD Contracts Exp</v>
          </cell>
          <cell r="CJ481">
            <v>0</v>
          </cell>
          <cell r="CL481" t="e">
            <v>#N/A</v>
          </cell>
          <cell r="CN481" t="e">
            <v>#N/A</v>
          </cell>
          <cell r="CO481" t="str">
            <v>aaaai0</v>
          </cell>
        </row>
        <row r="482">
          <cell r="A482" t="str">
            <v>aaaaj0 Total</v>
          </cell>
          <cell r="B482" t="str">
            <v>aaaaj0</v>
          </cell>
          <cell r="C482" t="str">
            <v xml:space="preserve"> Total</v>
          </cell>
          <cell r="D482" t="str">
            <v>aaaaj0 Total</v>
          </cell>
          <cell r="E482" t="str">
            <v>aaaaj</v>
          </cell>
          <cell r="F482">
            <v>0</v>
          </cell>
          <cell r="G482" t="str">
            <v>aaaaj0</v>
          </cell>
          <cell r="K482" t="str">
            <v>CDC BVACOP</v>
          </cell>
          <cell r="N482" t="e">
            <v>#REF!</v>
          </cell>
          <cell r="O482" t="e">
            <v>#REF!</v>
          </cell>
          <cell r="R482" t="e">
            <v>#REF!</v>
          </cell>
          <cell r="S482" t="e">
            <v>#REF!</v>
          </cell>
          <cell r="V482">
            <v>0</v>
          </cell>
          <cell r="X482">
            <v>0</v>
          </cell>
          <cell r="Z482">
            <v>0</v>
          </cell>
          <cell r="AE482">
            <v>0</v>
          </cell>
          <cell r="AG482">
            <v>0</v>
          </cell>
          <cell r="AN482">
            <v>0</v>
          </cell>
          <cell r="AP482">
            <v>341433.13</v>
          </cell>
          <cell r="AR482">
            <v>341433.13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CB482">
            <v>0</v>
          </cell>
          <cell r="CC482">
            <v>0</v>
          </cell>
          <cell r="CD482">
            <v>0</v>
          </cell>
          <cell r="CE482" t="str">
            <v>Corporate and Democratic Core Costs</v>
          </cell>
          <cell r="CG482">
            <v>0</v>
          </cell>
          <cell r="CH482" t="str">
            <v>Corporate and Democratic Core Costs</v>
          </cell>
          <cell r="CJ482">
            <v>0</v>
          </cell>
          <cell r="CL482" t="e">
            <v>#N/A</v>
          </cell>
          <cell r="CN482" t="e">
            <v>#N/A</v>
          </cell>
          <cell r="CO482" t="str">
            <v>aaaaj0</v>
          </cell>
        </row>
        <row r="483">
          <cell r="A483" t="str">
            <v>aaaak0 Total</v>
          </cell>
          <cell r="B483" t="str">
            <v>aaaak0</v>
          </cell>
          <cell r="C483" t="str">
            <v xml:space="preserve"> Total</v>
          </cell>
          <cell r="D483" t="str">
            <v>aaaak0 Total</v>
          </cell>
          <cell r="E483" t="str">
            <v>aaaak</v>
          </cell>
          <cell r="F483">
            <v>0</v>
          </cell>
          <cell r="G483" t="str">
            <v>aaaak0</v>
          </cell>
          <cell r="K483" t="str">
            <v>NDC BVACOP</v>
          </cell>
          <cell r="N483" t="e">
            <v>#REF!</v>
          </cell>
          <cell r="O483" t="e">
            <v>#REF!</v>
          </cell>
          <cell r="R483" t="e">
            <v>#REF!</v>
          </cell>
          <cell r="S483" t="e">
            <v>#REF!</v>
          </cell>
          <cell r="V483">
            <v>0</v>
          </cell>
          <cell r="X483">
            <v>0</v>
          </cell>
          <cell r="Z483">
            <v>0</v>
          </cell>
          <cell r="AE483">
            <v>0</v>
          </cell>
          <cell r="AG483">
            <v>0</v>
          </cell>
          <cell r="AN483">
            <v>0</v>
          </cell>
          <cell r="AP483">
            <v>71331.759999999995</v>
          </cell>
          <cell r="AR483">
            <v>71331.759999999995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CB483">
            <v>0</v>
          </cell>
          <cell r="CC483">
            <v>0</v>
          </cell>
          <cell r="CD483">
            <v>0</v>
          </cell>
          <cell r="CE483" t="str">
            <v>Non-Distributed Costs</v>
          </cell>
          <cell r="CG483">
            <v>0</v>
          </cell>
          <cell r="CH483" t="str">
            <v>Non-Distributed Costs</v>
          </cell>
          <cell r="CJ483">
            <v>0</v>
          </cell>
          <cell r="CL483" t="e">
            <v>#N/A</v>
          </cell>
          <cell r="CN483" t="e">
            <v>#N/A</v>
          </cell>
          <cell r="CO483" t="str">
            <v>aaaak0</v>
          </cell>
        </row>
        <row r="484">
          <cell r="A484" t="str">
            <v>PXXXX9000 Total</v>
          </cell>
          <cell r="B484" t="str">
            <v>PXXXX9000</v>
          </cell>
          <cell r="C484" t="str">
            <v xml:space="preserve"> Total</v>
          </cell>
          <cell r="D484" t="str">
            <v>PXXXX9000 Total</v>
          </cell>
          <cell r="E484" t="str">
            <v>PXXXX</v>
          </cell>
          <cell r="F484">
            <v>9000</v>
          </cell>
          <cell r="G484" t="str">
            <v>PXXXX9000</v>
          </cell>
          <cell r="H484" t="str">
            <v>DUMMY                          .</v>
          </cell>
          <cell r="I484" t="str">
            <v>DUMMY                          .</v>
          </cell>
          <cell r="J484" t="str">
            <v>DUMMY                          .</v>
          </cell>
          <cell r="K484" t="str">
            <v>MANDATORY STUDENT AWARDS</v>
          </cell>
          <cell r="N484" t="e">
            <v>#REF!</v>
          </cell>
          <cell r="O484" t="e">
            <v>#REF!</v>
          </cell>
          <cell r="R484" t="e">
            <v>#REF!</v>
          </cell>
          <cell r="S484" t="e">
            <v>#REF!</v>
          </cell>
          <cell r="V484">
            <v>0</v>
          </cell>
          <cell r="X484">
            <v>0</v>
          </cell>
          <cell r="Z484">
            <v>0</v>
          </cell>
          <cell r="AE484">
            <v>0</v>
          </cell>
          <cell r="AG484">
            <v>0</v>
          </cell>
          <cell r="AL484" t="e">
            <v>#REF!</v>
          </cell>
          <cell r="AM484" t="e">
            <v>#REF!</v>
          </cell>
          <cell r="AN484" t="e">
            <v>#REF!</v>
          </cell>
          <cell r="AO484">
            <v>-2</v>
          </cell>
          <cell r="AR484" t="e">
            <v>#REF!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CA484">
            <v>65249831.554869905</v>
          </cell>
          <cell r="CB484">
            <v>60363243.560000002</v>
          </cell>
          <cell r="CC484">
            <v>0</v>
          </cell>
          <cell r="CD484">
            <v>0</v>
          </cell>
          <cell r="CE484" t="str">
            <v>Surplus/ Deficit</v>
          </cell>
          <cell r="CG484">
            <v>65249831.554869905</v>
          </cell>
          <cell r="CH484" t="str">
            <v>Surplus/ Deficit</v>
          </cell>
          <cell r="CJ484">
            <v>65249831.554869905</v>
          </cell>
          <cell r="CL484" t="e">
            <v>#N/A</v>
          </cell>
          <cell r="CN484" t="e">
            <v>#N/A</v>
          </cell>
          <cell r="CO484" t="str">
            <v>PXXXX9000</v>
          </cell>
        </row>
        <row r="485">
          <cell r="T485" t="e">
            <v>#REF!</v>
          </cell>
          <cell r="U485" t="e">
            <v>#REF!</v>
          </cell>
          <cell r="V485" t="e">
            <v>#REF!</v>
          </cell>
          <cell r="W485" t="e">
            <v>#REF!</v>
          </cell>
          <cell r="X485" t="e">
            <v>#REF!</v>
          </cell>
          <cell r="Y485" t="e">
            <v>#REF!</v>
          </cell>
          <cell r="Z485" t="e">
            <v>#REF!</v>
          </cell>
          <cell r="AA485" t="e">
            <v>#REF!</v>
          </cell>
          <cell r="AB485" t="e">
            <v>#REF!</v>
          </cell>
          <cell r="AC485" t="e">
            <v>#REF!</v>
          </cell>
          <cell r="AE485" t="e">
            <v>#REF!</v>
          </cell>
          <cell r="AF485" t="e">
            <v>#REF!</v>
          </cell>
          <cell r="AG485" t="e">
            <v>#REF!</v>
          </cell>
          <cell r="AH485" t="e">
            <v>#REF!</v>
          </cell>
          <cell r="AI485" t="e">
            <v>#REF!</v>
          </cell>
          <cell r="AJ485" t="e">
            <v>#REF!</v>
          </cell>
          <cell r="AK485" t="e">
            <v>#REF!</v>
          </cell>
          <cell r="AL485" t="e">
            <v>#REF!</v>
          </cell>
          <cell r="AM485" t="e">
            <v>#REF!</v>
          </cell>
          <cell r="AN485" t="e">
            <v>#REF!</v>
          </cell>
          <cell r="AO485">
            <v>532114</v>
          </cell>
          <cell r="AP485">
            <v>0</v>
          </cell>
          <cell r="AR485" t="e">
            <v>#REF!</v>
          </cell>
          <cell r="CB485">
            <v>0</v>
          </cell>
          <cell r="CC485">
            <v>0</v>
          </cell>
          <cell r="CD485">
            <v>0</v>
          </cell>
          <cell r="CG485" t="e">
            <v>#REF!</v>
          </cell>
          <cell r="CO485" t="str">
            <v>PXXXX9000</v>
          </cell>
        </row>
        <row r="486">
          <cell r="G486" t="str">
            <v>Check</v>
          </cell>
          <cell r="U486" t="e">
            <v>#REF!</v>
          </cell>
          <cell r="V486" t="e">
            <v>#REF!</v>
          </cell>
          <cell r="W486" t="e">
            <v>#REF!</v>
          </cell>
          <cell r="X486" t="e">
            <v>#REF!</v>
          </cell>
          <cell r="Y486" t="e">
            <v>#REF!</v>
          </cell>
          <cell r="Z486" t="e">
            <v>#REF!</v>
          </cell>
          <cell r="AA486" t="e">
            <v>#REF!</v>
          </cell>
          <cell r="AB486" t="e">
            <v>#REF!</v>
          </cell>
          <cell r="AC486" t="e">
            <v>#REF!</v>
          </cell>
          <cell r="AF486" t="e">
            <v>#REF!</v>
          </cell>
          <cell r="AH486" t="e">
            <v>#REF!</v>
          </cell>
          <cell r="AI486" t="e">
            <v>#REF!</v>
          </cell>
          <cell r="AJ486" t="e">
            <v>#REF!</v>
          </cell>
          <cell r="AP486" t="e">
            <v>#REF!</v>
          </cell>
          <cell r="AR486" t="e">
            <v>#REF!</v>
          </cell>
          <cell r="CB486">
            <v>0</v>
          </cell>
          <cell r="CC486">
            <v>0</v>
          </cell>
          <cell r="CD486">
            <v>0</v>
          </cell>
          <cell r="CJ486">
            <v>130934702.10973981</v>
          </cell>
        </row>
        <row r="487">
          <cell r="U487" t="e">
            <v>#REF!</v>
          </cell>
          <cell r="CB487">
            <v>0</v>
          </cell>
          <cell r="CC487">
            <v>0</v>
          </cell>
          <cell r="CD487">
            <v>0</v>
          </cell>
        </row>
        <row r="488">
          <cell r="E488" t="str">
            <v>Obj</v>
          </cell>
          <cell r="F488" t="str">
            <v>Subj</v>
          </cell>
          <cell r="H488" t="str">
            <v>Obj Narration 3</v>
          </cell>
          <cell r="I488" t="str">
            <v>Obj Narration 4</v>
          </cell>
          <cell r="J488" t="str">
            <v>Obj Narration 5</v>
          </cell>
          <cell r="K488" t="str">
            <v>Subj Narration</v>
          </cell>
          <cell r="CB488">
            <v>0</v>
          </cell>
          <cell r="CC488">
            <v>0</v>
          </cell>
          <cell r="CD488">
            <v>0</v>
          </cell>
        </row>
        <row r="489">
          <cell r="A489" t="str">
            <v>XPAAA3370 Total</v>
          </cell>
          <cell r="B489" t="str">
            <v>XPAAA3370</v>
          </cell>
          <cell r="C489" t="str">
            <v xml:space="preserve"> Total</v>
          </cell>
          <cell r="D489" t="str">
            <v>XPAAA3370 Total</v>
          </cell>
          <cell r="E489" t="str">
            <v>XPAAA</v>
          </cell>
          <cell r="F489">
            <v>3370</v>
          </cell>
          <cell r="G489" t="str">
            <v>XPAAA3370</v>
          </cell>
          <cell r="H489" t="str">
            <v>LANDFILL</v>
          </cell>
          <cell r="I489" t="str">
            <v>FOUL LANE</v>
          </cell>
          <cell r="J489" t="str">
            <v>GENERAL</v>
          </cell>
          <cell r="K489" t="str">
            <v>OTHER WORKS</v>
          </cell>
          <cell r="N489" t="e">
            <v>#REF!</v>
          </cell>
          <cell r="O489" t="e">
            <v>#REF!</v>
          </cell>
          <cell r="R489" t="e">
            <v>#REF!</v>
          </cell>
          <cell r="S489" t="e">
            <v>#REF!</v>
          </cell>
          <cell r="V489">
            <v>0</v>
          </cell>
          <cell r="X489">
            <v>0</v>
          </cell>
          <cell r="AE489">
            <v>0</v>
          </cell>
          <cell r="AG489">
            <v>0</v>
          </cell>
          <cell r="AN489">
            <v>0</v>
          </cell>
          <cell r="AQ489">
            <v>0</v>
          </cell>
          <cell r="AR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 t="str">
            <v>In-year Capital Expenditure</v>
          </cell>
          <cell r="CG489">
            <v>0</v>
          </cell>
          <cell r="CJ489">
            <v>0</v>
          </cell>
        </row>
        <row r="490">
          <cell r="A490" t="str">
            <v>XPAAD3370 Total</v>
          </cell>
          <cell r="B490" t="str">
            <v>XPAAD3370</v>
          </cell>
          <cell r="C490" t="str">
            <v xml:space="preserve"> Total</v>
          </cell>
          <cell r="D490" t="str">
            <v>XPAAD3370 Total</v>
          </cell>
          <cell r="E490" t="str">
            <v>XPAAD</v>
          </cell>
          <cell r="F490">
            <v>3370</v>
          </cell>
          <cell r="G490" t="str">
            <v>XPAAD3370</v>
          </cell>
          <cell r="H490" t="str">
            <v>LANDFILL</v>
          </cell>
          <cell r="I490" t="str">
            <v>FOUL LANE</v>
          </cell>
          <cell r="J490" t="str">
            <v>LEACHATE TREATMENT IMPROVEMENTS</v>
          </cell>
          <cell r="K490" t="str">
            <v>OTHER WORKS</v>
          </cell>
          <cell r="N490" t="e">
            <v>#REF!</v>
          </cell>
          <cell r="O490" t="e">
            <v>#REF!</v>
          </cell>
          <cell r="R490" t="e">
            <v>#REF!</v>
          </cell>
          <cell r="S490" t="e">
            <v>#REF!</v>
          </cell>
          <cell r="T490" t="e">
            <v>#REF!</v>
          </cell>
          <cell r="U490" t="e">
            <v>#REF!</v>
          </cell>
          <cell r="V490" t="e">
            <v>#REF!</v>
          </cell>
          <cell r="W490" t="e">
            <v>#REF!</v>
          </cell>
          <cell r="X490" t="e">
            <v>#REF!</v>
          </cell>
          <cell r="Y490" t="e">
            <v>#REF!</v>
          </cell>
          <cell r="AA490" t="e">
            <v>#REF!</v>
          </cell>
          <cell r="AB490" t="e">
            <v>#REF!</v>
          </cell>
          <cell r="AC490" t="e">
            <v>#REF!</v>
          </cell>
          <cell r="AE490" t="e">
            <v>#REF!</v>
          </cell>
          <cell r="AF490" t="e">
            <v>#REF!</v>
          </cell>
          <cell r="AG490" t="e">
            <v>#REF!</v>
          </cell>
          <cell r="AH490" t="e">
            <v>#REF!</v>
          </cell>
          <cell r="AI490" t="e">
            <v>#REF!</v>
          </cell>
          <cell r="AJ490" t="e">
            <v>#REF!</v>
          </cell>
          <cell r="AK490" t="e">
            <v>#REF!</v>
          </cell>
          <cell r="AL490" t="e">
            <v>#REF!</v>
          </cell>
          <cell r="AM490" t="e">
            <v>#REF!</v>
          </cell>
          <cell r="AN490" t="e">
            <v>#REF!</v>
          </cell>
          <cell r="AQ490" t="e">
            <v>#REF!</v>
          </cell>
          <cell r="AR490" t="e">
            <v>#REF!</v>
          </cell>
          <cell r="BX490">
            <v>0</v>
          </cell>
          <cell r="BY490">
            <v>0</v>
          </cell>
          <cell r="CA490" t="e">
            <v>#REF!</v>
          </cell>
          <cell r="CB490" t="e">
            <v>#REF!</v>
          </cell>
          <cell r="CC490">
            <v>0</v>
          </cell>
          <cell r="CD490">
            <v>0</v>
          </cell>
          <cell r="CE490" t="str">
            <v>In-year Capital Expenditure</v>
          </cell>
          <cell r="CG490" t="e">
            <v>#REF!</v>
          </cell>
          <cell r="CJ490" t="e">
            <v>#REF!</v>
          </cell>
        </row>
        <row r="491">
          <cell r="A491" t="str">
            <v>XPACA3370 Total</v>
          </cell>
          <cell r="B491" t="str">
            <v>XPACA3370</v>
          </cell>
          <cell r="C491" t="str">
            <v xml:space="preserve"> Total</v>
          </cell>
          <cell r="D491" t="str">
            <v>XPACA3370 Total</v>
          </cell>
          <cell r="E491" t="str">
            <v>XPACA</v>
          </cell>
          <cell r="F491">
            <v>3370</v>
          </cell>
          <cell r="G491" t="str">
            <v>XPACA3370</v>
          </cell>
          <cell r="H491" t="str">
            <v>LANDFILL</v>
          </cell>
          <cell r="I491" t="str">
            <v>SEFTON MEADOWS EXT. NO 2</v>
          </cell>
          <cell r="J491" t="str">
            <v>GENERAL</v>
          </cell>
          <cell r="K491" t="str">
            <v>OTHER WORKS</v>
          </cell>
          <cell r="N491" t="e">
            <v>#REF!</v>
          </cell>
          <cell r="O491" t="e">
            <v>#REF!</v>
          </cell>
          <cell r="R491" t="e">
            <v>#REF!</v>
          </cell>
          <cell r="S491" t="e">
            <v>#REF!</v>
          </cell>
          <cell r="V491">
            <v>0</v>
          </cell>
          <cell r="X491">
            <v>0</v>
          </cell>
          <cell r="AE491">
            <v>0</v>
          </cell>
          <cell r="AG491">
            <v>0</v>
          </cell>
          <cell r="AN491">
            <v>0</v>
          </cell>
          <cell r="AQ491">
            <v>0</v>
          </cell>
          <cell r="AR491">
            <v>0</v>
          </cell>
          <cell r="BX491">
            <v>0</v>
          </cell>
          <cell r="BY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 t="str">
            <v>In-year Capital Expenditure</v>
          </cell>
          <cell r="CG491">
            <v>0</v>
          </cell>
          <cell r="CJ491">
            <v>0</v>
          </cell>
        </row>
        <row r="492">
          <cell r="A492" t="str">
            <v>XPACG2900 Total</v>
          </cell>
          <cell r="B492" t="str">
            <v>XPACG2900</v>
          </cell>
          <cell r="C492" t="str">
            <v xml:space="preserve"> Total</v>
          </cell>
          <cell r="D492" t="str">
            <v>XPACG2900 Total</v>
          </cell>
          <cell r="E492" t="str">
            <v>XPACG</v>
          </cell>
          <cell r="F492">
            <v>2900</v>
          </cell>
          <cell r="G492" t="str">
            <v>XPACG2900</v>
          </cell>
          <cell r="H492" t="str">
            <v>LANDFILL</v>
          </cell>
          <cell r="I492" t="str">
            <v>SEFTON MEADOWS EXT. NO 3</v>
          </cell>
          <cell r="J492" t="str">
            <v>HEALTH &amp; SAFETY ACCESS IMPROV</v>
          </cell>
          <cell r="K492" t="str">
            <v>CONTRACT 1</v>
          </cell>
          <cell r="N492" t="e">
            <v>#REF!</v>
          </cell>
          <cell r="O492" t="e">
            <v>#REF!</v>
          </cell>
          <cell r="R492" t="e">
            <v>#REF!</v>
          </cell>
          <cell r="S492" t="e">
            <v>#REF!</v>
          </cell>
          <cell r="V492">
            <v>0</v>
          </cell>
          <cell r="X492">
            <v>0</v>
          </cell>
          <cell r="AE492">
            <v>0</v>
          </cell>
          <cell r="AG492">
            <v>0</v>
          </cell>
          <cell r="AN492">
            <v>0</v>
          </cell>
          <cell r="AQ492">
            <v>0</v>
          </cell>
          <cell r="AR492">
            <v>0</v>
          </cell>
          <cell r="BX492">
            <v>0</v>
          </cell>
          <cell r="BY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 t="str">
            <v>In-year Capital Expenditure</v>
          </cell>
          <cell r="CG492">
            <v>0</v>
          </cell>
          <cell r="CJ492">
            <v>0</v>
          </cell>
        </row>
        <row r="493">
          <cell r="A493" t="str">
            <v>XPADA3370 Total</v>
          </cell>
          <cell r="B493" t="str">
            <v>XPADA3370</v>
          </cell>
          <cell r="C493" t="str">
            <v xml:space="preserve"> Total</v>
          </cell>
          <cell r="D493" t="str">
            <v>XPADA3370 Total</v>
          </cell>
          <cell r="E493" t="str">
            <v>XPADA</v>
          </cell>
          <cell r="F493">
            <v>3370</v>
          </cell>
          <cell r="G493" t="str">
            <v>XPADA3370</v>
          </cell>
          <cell r="H493" t="str">
            <v>LANDFILL</v>
          </cell>
          <cell r="I493" t="str">
            <v>SEFTON MEADOWS LFS EXT 3</v>
          </cell>
          <cell r="J493" t="str">
            <v>GENERAL</v>
          </cell>
          <cell r="K493" t="str">
            <v>OTHER WORKS</v>
          </cell>
          <cell r="N493" t="e">
            <v>#REF!</v>
          </cell>
          <cell r="O493" t="e">
            <v>#REF!</v>
          </cell>
          <cell r="R493" t="e">
            <v>#REF!</v>
          </cell>
          <cell r="S493" t="e">
            <v>#REF!</v>
          </cell>
          <cell r="V493">
            <v>0</v>
          </cell>
          <cell r="X493">
            <v>0</v>
          </cell>
          <cell r="AE493">
            <v>0</v>
          </cell>
          <cell r="AG493">
            <v>0</v>
          </cell>
          <cell r="AN493">
            <v>0</v>
          </cell>
          <cell r="AQ493">
            <v>0</v>
          </cell>
          <cell r="AR493">
            <v>0</v>
          </cell>
          <cell r="BX493">
            <v>0</v>
          </cell>
          <cell r="BY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 t="str">
            <v>In-year Capital Expenditure</v>
          </cell>
          <cell r="CG493">
            <v>0</v>
          </cell>
          <cell r="CJ493">
            <v>0</v>
          </cell>
        </row>
        <row r="494">
          <cell r="A494" t="str">
            <v>XPADG2900 Total</v>
          </cell>
          <cell r="B494" t="str">
            <v>XPADG2900</v>
          </cell>
          <cell r="C494" t="str">
            <v xml:space="preserve"> Total</v>
          </cell>
          <cell r="D494" t="str">
            <v>XPADG2900 Total</v>
          </cell>
          <cell r="E494" t="str">
            <v>XPADG</v>
          </cell>
          <cell r="F494">
            <v>2900</v>
          </cell>
          <cell r="G494" t="str">
            <v>XPADG2900</v>
          </cell>
          <cell r="H494" t="str">
            <v>LANDFILL</v>
          </cell>
          <cell r="I494" t="str">
            <v>SEFTON MEADOWS LFS EXT 4</v>
          </cell>
          <cell r="J494" t="str">
            <v>HEALTH &amp; SAFETY ACCESS IMPROV</v>
          </cell>
          <cell r="K494" t="str">
            <v>CONTRACT 1</v>
          </cell>
          <cell r="N494" t="e">
            <v>#REF!</v>
          </cell>
          <cell r="O494" t="e">
            <v>#REF!</v>
          </cell>
          <cell r="R494" t="e">
            <v>#REF!</v>
          </cell>
          <cell r="S494" t="e">
            <v>#REF!</v>
          </cell>
          <cell r="V494">
            <v>0</v>
          </cell>
          <cell r="X494">
            <v>0</v>
          </cell>
          <cell r="AE494">
            <v>0</v>
          </cell>
          <cell r="AG494">
            <v>0</v>
          </cell>
          <cell r="AN494">
            <v>0</v>
          </cell>
          <cell r="AQ494">
            <v>0</v>
          </cell>
          <cell r="AR494">
            <v>0</v>
          </cell>
          <cell r="BX494">
            <v>0</v>
          </cell>
          <cell r="BY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 t="str">
            <v>In-year Capital Expenditure</v>
          </cell>
          <cell r="CG494">
            <v>0</v>
          </cell>
          <cell r="CJ494">
            <v>0</v>
          </cell>
        </row>
        <row r="495">
          <cell r="A495" t="str">
            <v>XPAEE5310 Total</v>
          </cell>
          <cell r="B495" t="str">
            <v>XPAEE5310</v>
          </cell>
          <cell r="C495" t="str">
            <v xml:space="preserve"> Total</v>
          </cell>
          <cell r="D495" t="str">
            <v>XPAEE5310 Total</v>
          </cell>
          <cell r="E495" t="str">
            <v>XPAEE</v>
          </cell>
          <cell r="F495">
            <v>5310</v>
          </cell>
          <cell r="G495" t="str">
            <v>XPAEE5310</v>
          </cell>
          <cell r="H495" t="e">
            <v>#N/A</v>
          </cell>
          <cell r="I495" t="e">
            <v>#N/A</v>
          </cell>
          <cell r="J495" t="e">
            <v>#N/A</v>
          </cell>
          <cell r="K495" t="str">
            <v>HIGHWAYS ENGINEERS</v>
          </cell>
          <cell r="N495" t="e">
            <v>#REF!</v>
          </cell>
          <cell r="O495" t="e">
            <v>#REF!</v>
          </cell>
          <cell r="R495" t="e">
            <v>#REF!</v>
          </cell>
          <cell r="S495" t="e">
            <v>#REF!</v>
          </cell>
          <cell r="V495">
            <v>0</v>
          </cell>
          <cell r="X495">
            <v>0</v>
          </cell>
          <cell r="Y495" t="e">
            <v>#REF!</v>
          </cell>
          <cell r="AA495" t="e">
            <v>#REF!</v>
          </cell>
          <cell r="AB495" t="e">
            <v>#REF!</v>
          </cell>
          <cell r="AC495" t="e">
            <v>#REF!</v>
          </cell>
          <cell r="AE495" t="e">
            <v>#REF!</v>
          </cell>
          <cell r="AF495" t="e">
            <v>#REF!</v>
          </cell>
          <cell r="AG495" t="e">
            <v>#REF!</v>
          </cell>
          <cell r="AH495" t="e">
            <v>#REF!</v>
          </cell>
          <cell r="AI495" t="e">
            <v>#REF!</v>
          </cell>
          <cell r="AJ495" t="e">
            <v>#REF!</v>
          </cell>
          <cell r="AK495" t="e">
            <v>#REF!</v>
          </cell>
          <cell r="AL495" t="e">
            <v>#REF!</v>
          </cell>
          <cell r="AM495" t="e">
            <v>#REF!</v>
          </cell>
          <cell r="AN495" t="e">
            <v>#REF!</v>
          </cell>
          <cell r="AQ495">
            <v>0</v>
          </cell>
          <cell r="AR495" t="e">
            <v>#REF!</v>
          </cell>
          <cell r="BX495">
            <v>0</v>
          </cell>
          <cell r="BY495">
            <v>0</v>
          </cell>
          <cell r="CA495" t="e">
            <v>#REF!</v>
          </cell>
          <cell r="CB495" t="e">
            <v>#REF!</v>
          </cell>
          <cell r="CC495">
            <v>0</v>
          </cell>
          <cell r="CD495">
            <v>0</v>
          </cell>
          <cell r="CE495" t="str">
            <v>In-year Capital Expenditure</v>
          </cell>
          <cell r="CG495" t="e">
            <v>#REF!</v>
          </cell>
          <cell r="CJ495" t="e">
            <v>#REF!</v>
          </cell>
        </row>
        <row r="496">
          <cell r="A496" t="str">
            <v>XPAEA2900 Total</v>
          </cell>
          <cell r="B496" t="str">
            <v>XPAEA2900</v>
          </cell>
          <cell r="C496" t="str">
            <v xml:space="preserve"> Total</v>
          </cell>
          <cell r="D496" t="str">
            <v>XPAEA2900 Total</v>
          </cell>
          <cell r="E496" t="str">
            <v>XPAEA</v>
          </cell>
          <cell r="F496">
            <v>2900</v>
          </cell>
          <cell r="G496" t="str">
            <v>XPAEA2900</v>
          </cell>
          <cell r="H496" t="str">
            <v>LANDFILL</v>
          </cell>
          <cell r="I496" t="str">
            <v>RED QUARRY</v>
          </cell>
          <cell r="J496" t="str">
            <v>GENERAL</v>
          </cell>
          <cell r="K496" t="str">
            <v>CONTRACT 1</v>
          </cell>
          <cell r="N496" t="e">
            <v>#REF!</v>
          </cell>
          <cell r="O496" t="e">
            <v>#REF!</v>
          </cell>
          <cell r="R496" t="e">
            <v>#REF!</v>
          </cell>
          <cell r="S496" t="e">
            <v>#REF!</v>
          </cell>
          <cell r="V496">
            <v>0</v>
          </cell>
          <cell r="X496">
            <v>0</v>
          </cell>
          <cell r="Y496" t="e">
            <v>#REF!</v>
          </cell>
          <cell r="AA496" t="e">
            <v>#REF!</v>
          </cell>
          <cell r="AB496" t="e">
            <v>#REF!</v>
          </cell>
          <cell r="AC496" t="e">
            <v>#REF!</v>
          </cell>
          <cell r="AE496" t="e">
            <v>#REF!</v>
          </cell>
          <cell r="AF496" t="e">
            <v>#REF!</v>
          </cell>
          <cell r="AG496" t="e">
            <v>#REF!</v>
          </cell>
          <cell r="AH496" t="e">
            <v>#REF!</v>
          </cell>
          <cell r="AI496" t="e">
            <v>#REF!</v>
          </cell>
          <cell r="AJ496" t="e">
            <v>#REF!</v>
          </cell>
          <cell r="AK496" t="e">
            <v>#REF!</v>
          </cell>
          <cell r="AL496" t="e">
            <v>#REF!</v>
          </cell>
          <cell r="AM496" t="e">
            <v>#REF!</v>
          </cell>
          <cell r="AN496" t="e">
            <v>#REF!</v>
          </cell>
          <cell r="AQ496">
            <v>0</v>
          </cell>
          <cell r="AR496" t="e">
            <v>#REF!</v>
          </cell>
          <cell r="BX496">
            <v>0</v>
          </cell>
          <cell r="BY496">
            <v>0</v>
          </cell>
          <cell r="CA496" t="e">
            <v>#REF!</v>
          </cell>
          <cell r="CB496" t="e">
            <v>#REF!</v>
          </cell>
          <cell r="CC496">
            <v>0</v>
          </cell>
          <cell r="CD496">
            <v>0</v>
          </cell>
          <cell r="CE496" t="str">
            <v>In-year Capital Expenditure</v>
          </cell>
          <cell r="CG496" t="e">
            <v>#REF!</v>
          </cell>
          <cell r="CJ496" t="e">
            <v>#REF!</v>
          </cell>
        </row>
        <row r="497">
          <cell r="A497" t="str">
            <v>XPAEA3370 Total</v>
          </cell>
          <cell r="B497" t="str">
            <v>XPAEA3370</v>
          </cell>
          <cell r="C497" t="str">
            <v xml:space="preserve"> Total</v>
          </cell>
          <cell r="D497" t="str">
            <v>XPAEA3370 Total</v>
          </cell>
          <cell r="E497" t="str">
            <v>XPAEA</v>
          </cell>
          <cell r="F497">
            <v>3370</v>
          </cell>
          <cell r="G497" t="str">
            <v>XPAEA3370</v>
          </cell>
          <cell r="H497" t="str">
            <v>LANDFILL</v>
          </cell>
          <cell r="I497" t="str">
            <v>RED QUARRY</v>
          </cell>
          <cell r="J497" t="str">
            <v>GENERAL</v>
          </cell>
          <cell r="K497" t="str">
            <v>OTHER WORKS</v>
          </cell>
          <cell r="N497" t="e">
            <v>#REF!</v>
          </cell>
          <cell r="O497" t="e">
            <v>#REF!</v>
          </cell>
          <cell r="R497" t="e">
            <v>#REF!</v>
          </cell>
          <cell r="S497" t="e">
            <v>#REF!</v>
          </cell>
          <cell r="V497">
            <v>0</v>
          </cell>
          <cell r="X497">
            <v>0</v>
          </cell>
          <cell r="Y497" t="e">
            <v>#REF!</v>
          </cell>
          <cell r="AA497" t="e">
            <v>#REF!</v>
          </cell>
          <cell r="AB497" t="e">
            <v>#REF!</v>
          </cell>
          <cell r="AC497" t="e">
            <v>#REF!</v>
          </cell>
          <cell r="AE497" t="e">
            <v>#REF!</v>
          </cell>
          <cell r="AF497" t="e">
            <v>#REF!</v>
          </cell>
          <cell r="AG497" t="e">
            <v>#REF!</v>
          </cell>
          <cell r="AH497" t="e">
            <v>#REF!</v>
          </cell>
          <cell r="AI497" t="e">
            <v>#REF!</v>
          </cell>
          <cell r="AJ497" t="e">
            <v>#REF!</v>
          </cell>
          <cell r="AK497" t="e">
            <v>#REF!</v>
          </cell>
          <cell r="AN497">
            <v>0</v>
          </cell>
          <cell r="AQ497">
            <v>0</v>
          </cell>
          <cell r="AR497">
            <v>0</v>
          </cell>
          <cell r="BX497">
            <v>0</v>
          </cell>
          <cell r="BY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 t="str">
            <v>In-year Capital Expenditure</v>
          </cell>
          <cell r="CG497">
            <v>0</v>
          </cell>
          <cell r="CJ497">
            <v>0</v>
          </cell>
        </row>
        <row r="498">
          <cell r="A498" t="str">
            <v>XPAFB3370 Total</v>
          </cell>
          <cell r="B498" t="str">
            <v>XPAFB3370</v>
          </cell>
          <cell r="C498" t="str">
            <v xml:space="preserve"> Total</v>
          </cell>
          <cell r="D498" t="str">
            <v>XPAFB3370 Total</v>
          </cell>
          <cell r="E498" t="str">
            <v>XPAFB</v>
          </cell>
          <cell r="F498">
            <v>3370</v>
          </cell>
          <cell r="G498" t="str">
            <v>XPAFB3370</v>
          </cell>
          <cell r="H498" t="e">
            <v>#N/A</v>
          </cell>
          <cell r="I498" t="e">
            <v>#N/A</v>
          </cell>
          <cell r="J498" t="e">
            <v>#N/A</v>
          </cell>
          <cell r="K498" t="str">
            <v>OTHER WORKS</v>
          </cell>
          <cell r="N498" t="e">
            <v>#REF!</v>
          </cell>
          <cell r="O498" t="e">
            <v>#REF!</v>
          </cell>
          <cell r="R498" t="e">
            <v>#REF!</v>
          </cell>
          <cell r="S498" t="e">
            <v>#REF!</v>
          </cell>
          <cell r="V498">
            <v>0</v>
          </cell>
          <cell r="X498">
            <v>0</v>
          </cell>
          <cell r="Y498" t="e">
            <v>#REF!</v>
          </cell>
          <cell r="AA498" t="e">
            <v>#REF!</v>
          </cell>
          <cell r="AB498" t="e">
            <v>#REF!</v>
          </cell>
          <cell r="AC498" t="e">
            <v>#REF!</v>
          </cell>
          <cell r="AE498" t="e">
            <v>#REF!</v>
          </cell>
          <cell r="AF498" t="e">
            <v>#REF!</v>
          </cell>
          <cell r="AG498" t="e">
            <v>#REF!</v>
          </cell>
          <cell r="AH498" t="e">
            <v>#REF!</v>
          </cell>
          <cell r="AI498" t="e">
            <v>#REF!</v>
          </cell>
          <cell r="AJ498" t="e">
            <v>#REF!</v>
          </cell>
          <cell r="AK498" t="e">
            <v>#REF!</v>
          </cell>
          <cell r="AN498">
            <v>0</v>
          </cell>
          <cell r="AQ498">
            <v>0</v>
          </cell>
          <cell r="AR498">
            <v>0</v>
          </cell>
          <cell r="BX498">
            <v>0</v>
          </cell>
          <cell r="BY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 t="str">
            <v>In-year Capital Expenditure</v>
          </cell>
          <cell r="CJ498">
            <v>0</v>
          </cell>
        </row>
        <row r="499">
          <cell r="A499" t="str">
            <v>XPAFB4600 Total</v>
          </cell>
          <cell r="B499" t="str">
            <v>XPAFB4600</v>
          </cell>
          <cell r="C499" t="str">
            <v xml:space="preserve"> Total</v>
          </cell>
          <cell r="D499" t="str">
            <v>XPAFB4600 Total</v>
          </cell>
          <cell r="E499" t="str">
            <v>XPAFB</v>
          </cell>
          <cell r="F499">
            <v>4600</v>
          </cell>
          <cell r="G499" t="str">
            <v>XPAFB4600</v>
          </cell>
          <cell r="H499" t="e">
            <v>#N/A</v>
          </cell>
          <cell r="I499" t="e">
            <v>#N/A</v>
          </cell>
          <cell r="J499" t="e">
            <v>#N/A</v>
          </cell>
          <cell r="K499" t="e">
            <v>#N/A</v>
          </cell>
          <cell r="N499" t="e">
            <v>#REF!</v>
          </cell>
          <cell r="O499" t="e">
            <v>#REF!</v>
          </cell>
          <cell r="R499" t="e">
            <v>#REF!</v>
          </cell>
          <cell r="S499" t="e">
            <v>#REF!</v>
          </cell>
          <cell r="T499" t="e">
            <v>#REF!</v>
          </cell>
          <cell r="U499" t="e">
            <v>#REF!</v>
          </cell>
          <cell r="V499" t="e">
            <v>#REF!</v>
          </cell>
          <cell r="W499" t="e">
            <v>#REF!</v>
          </cell>
          <cell r="X499" t="e">
            <v>#REF!</v>
          </cell>
          <cell r="Y499" t="e">
            <v>#REF!</v>
          </cell>
          <cell r="AA499" t="e">
            <v>#REF!</v>
          </cell>
          <cell r="AB499" t="e">
            <v>#REF!</v>
          </cell>
          <cell r="AC499" t="e">
            <v>#REF!</v>
          </cell>
          <cell r="AE499" t="e">
            <v>#REF!</v>
          </cell>
          <cell r="AF499" t="e">
            <v>#REF!</v>
          </cell>
          <cell r="AG499" t="e">
            <v>#REF!</v>
          </cell>
          <cell r="AH499" t="e">
            <v>#REF!</v>
          </cell>
          <cell r="AI499" t="e">
            <v>#REF!</v>
          </cell>
          <cell r="AJ499" t="e">
            <v>#REF!</v>
          </cell>
          <cell r="AK499" t="e">
            <v>#REF!</v>
          </cell>
          <cell r="AL499" t="e">
            <v>#REF!</v>
          </cell>
          <cell r="AM499" t="e">
            <v>#REF!</v>
          </cell>
          <cell r="AN499" t="e">
            <v>#REF!</v>
          </cell>
          <cell r="AQ499" t="e">
            <v>#REF!</v>
          </cell>
          <cell r="AR499" t="e">
            <v>#REF!</v>
          </cell>
          <cell r="BX499">
            <v>0</v>
          </cell>
          <cell r="BY499">
            <v>0</v>
          </cell>
          <cell r="CA499" t="e">
            <v>#REF!</v>
          </cell>
          <cell r="CB499" t="e">
            <v>#REF!</v>
          </cell>
          <cell r="CC499">
            <v>0</v>
          </cell>
          <cell r="CD499">
            <v>0</v>
          </cell>
          <cell r="CE499" t="str">
            <v>In-year Capital Expenditure</v>
          </cell>
          <cell r="CJ499" t="e">
            <v>#REF!</v>
          </cell>
        </row>
        <row r="500">
          <cell r="A500" t="str">
            <v>XPAFB5310 Total</v>
          </cell>
          <cell r="B500" t="str">
            <v>XPAFB5310</v>
          </cell>
          <cell r="C500" t="str">
            <v xml:space="preserve"> Total</v>
          </cell>
          <cell r="D500" t="str">
            <v>XPAFB5310 Total</v>
          </cell>
          <cell r="E500" t="str">
            <v>XPAFB</v>
          </cell>
          <cell r="F500">
            <v>5310</v>
          </cell>
          <cell r="G500" t="str">
            <v>XPAFB5310</v>
          </cell>
          <cell r="H500" t="e">
            <v>#N/A</v>
          </cell>
          <cell r="I500" t="e">
            <v>#N/A</v>
          </cell>
          <cell r="J500" t="e">
            <v>#N/A</v>
          </cell>
          <cell r="K500" t="str">
            <v>HIGHWAYS ENGINEERS</v>
          </cell>
          <cell r="N500" t="e">
            <v>#REF!</v>
          </cell>
          <cell r="O500" t="e">
            <v>#REF!</v>
          </cell>
          <cell r="R500" t="e">
            <v>#REF!</v>
          </cell>
          <cell r="V500">
            <v>0</v>
          </cell>
          <cell r="X500">
            <v>0</v>
          </cell>
          <cell r="Y500" t="e">
            <v>#REF!</v>
          </cell>
          <cell r="AA500" t="e">
            <v>#REF!</v>
          </cell>
          <cell r="AB500" t="e">
            <v>#REF!</v>
          </cell>
          <cell r="AC500" t="e">
            <v>#REF!</v>
          </cell>
          <cell r="AE500" t="e">
            <v>#REF!</v>
          </cell>
          <cell r="AF500" t="e">
            <v>#REF!</v>
          </cell>
          <cell r="AG500" t="e">
            <v>#REF!</v>
          </cell>
          <cell r="AH500" t="e">
            <v>#REF!</v>
          </cell>
          <cell r="AI500" t="e">
            <v>#REF!</v>
          </cell>
          <cell r="AJ500" t="e">
            <v>#REF!</v>
          </cell>
          <cell r="AK500" t="e">
            <v>#REF!</v>
          </cell>
          <cell r="AL500" t="e">
            <v>#REF!</v>
          </cell>
          <cell r="AM500" t="e">
            <v>#REF!</v>
          </cell>
          <cell r="AN500" t="e">
            <v>#REF!</v>
          </cell>
          <cell r="AQ500">
            <v>0</v>
          </cell>
          <cell r="AR500" t="e">
            <v>#REF!</v>
          </cell>
          <cell r="BX500">
            <v>0</v>
          </cell>
          <cell r="BY500">
            <v>0</v>
          </cell>
          <cell r="CA500" t="e">
            <v>#REF!</v>
          </cell>
          <cell r="CB500" t="e">
            <v>#REF!</v>
          </cell>
          <cell r="CC500">
            <v>0</v>
          </cell>
          <cell r="CD500">
            <v>0</v>
          </cell>
          <cell r="CE500" t="str">
            <v>In-year Capital Expenditure</v>
          </cell>
          <cell r="CJ500" t="e">
            <v>#REF!</v>
          </cell>
        </row>
        <row r="501">
          <cell r="A501" t="str">
            <v>XPAGA3310 Total</v>
          </cell>
          <cell r="B501" t="str">
            <v>XPAGA3310</v>
          </cell>
          <cell r="C501" t="str">
            <v xml:space="preserve"> Total</v>
          </cell>
          <cell r="D501" t="str">
            <v>XPAGA3310 Total</v>
          </cell>
          <cell r="E501" t="str">
            <v>XPAGA</v>
          </cell>
          <cell r="F501">
            <v>3310</v>
          </cell>
          <cell r="G501" t="str">
            <v>XPAGA3310</v>
          </cell>
          <cell r="H501" t="str">
            <v>LANDFILL</v>
          </cell>
          <cell r="I501" t="str">
            <v>BILLINGE HILL QUARRY</v>
          </cell>
          <cell r="J501" t="str">
            <v>SITE WORKS</v>
          </cell>
          <cell r="K501" t="str">
            <v>LANDSCAPING</v>
          </cell>
          <cell r="N501" t="e">
            <v>#REF!</v>
          </cell>
          <cell r="O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AA501" t="e">
            <v>#REF!</v>
          </cell>
          <cell r="AB501" t="e">
            <v>#REF!</v>
          </cell>
          <cell r="AC501" t="e">
            <v>#REF!</v>
          </cell>
          <cell r="AE501" t="e">
            <v>#REF!</v>
          </cell>
          <cell r="AF501" t="e">
            <v>#REF!</v>
          </cell>
          <cell r="AG501" t="e">
            <v>#REF!</v>
          </cell>
          <cell r="AH501" t="e">
            <v>#REF!</v>
          </cell>
          <cell r="AI501" t="e">
            <v>#REF!</v>
          </cell>
          <cell r="AJ501" t="e">
            <v>#REF!</v>
          </cell>
          <cell r="AK501" t="e">
            <v>#REF!</v>
          </cell>
          <cell r="AL501" t="e">
            <v>#REF!</v>
          </cell>
          <cell r="AM501" t="e">
            <v>#REF!</v>
          </cell>
          <cell r="AN501" t="e">
            <v>#REF!</v>
          </cell>
          <cell r="AQ501" t="e">
            <v>#REF!</v>
          </cell>
          <cell r="AR501" t="e">
            <v>#REF!</v>
          </cell>
          <cell r="BX501">
            <v>0</v>
          </cell>
          <cell r="BY501">
            <v>0</v>
          </cell>
          <cell r="CA501" t="e">
            <v>#REF!</v>
          </cell>
          <cell r="CB501" t="e">
            <v>#REF!</v>
          </cell>
          <cell r="CC501">
            <v>0</v>
          </cell>
          <cell r="CD501">
            <v>0</v>
          </cell>
          <cell r="CE501" t="str">
            <v>In-year Capital Expenditure</v>
          </cell>
          <cell r="CG501" t="e">
            <v>#REF!</v>
          </cell>
          <cell r="CJ501" t="e">
            <v>#REF!</v>
          </cell>
        </row>
        <row r="502">
          <cell r="A502" t="str">
            <v>XPAGA3370 Total</v>
          </cell>
          <cell r="B502" t="str">
            <v>XPAGA3370</v>
          </cell>
          <cell r="C502" t="str">
            <v xml:space="preserve"> Total</v>
          </cell>
          <cell r="D502" t="str">
            <v>XPAGA3370 Total</v>
          </cell>
          <cell r="E502" t="str">
            <v>XPAGA</v>
          </cell>
          <cell r="F502">
            <v>3370</v>
          </cell>
          <cell r="G502" t="str">
            <v>XPAGA3370</v>
          </cell>
          <cell r="H502" t="str">
            <v>LANDFILL</v>
          </cell>
          <cell r="I502" t="str">
            <v>BILLINGE HILL QUARRY</v>
          </cell>
          <cell r="J502" t="str">
            <v>SITE WORKS</v>
          </cell>
          <cell r="K502" t="str">
            <v>OTHER WORKS</v>
          </cell>
          <cell r="N502" t="e">
            <v>#REF!</v>
          </cell>
          <cell r="O502" t="e">
            <v>#REF!</v>
          </cell>
          <cell r="R502" t="e">
            <v>#REF!</v>
          </cell>
          <cell r="S502" t="e">
            <v>#REF!</v>
          </cell>
          <cell r="V502">
            <v>0</v>
          </cell>
          <cell r="X502">
            <v>0</v>
          </cell>
          <cell r="AE502">
            <v>0</v>
          </cell>
          <cell r="AG502">
            <v>0</v>
          </cell>
          <cell r="AN502">
            <v>0</v>
          </cell>
          <cell r="AQ502">
            <v>0</v>
          </cell>
          <cell r="AR502">
            <v>0</v>
          </cell>
          <cell r="BX502">
            <v>0</v>
          </cell>
          <cell r="BY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 t="str">
            <v>In-year Capital Expenditure</v>
          </cell>
          <cell r="CG502">
            <v>0</v>
          </cell>
          <cell r="CJ502">
            <v>0</v>
          </cell>
        </row>
        <row r="503">
          <cell r="A503" t="str">
            <v>XPAGA4110 Total</v>
          </cell>
          <cell r="B503" t="str">
            <v>XPAGA4110</v>
          </cell>
          <cell r="C503" t="str">
            <v xml:space="preserve"> Total</v>
          </cell>
          <cell r="D503" t="str">
            <v>XPAGA4110 Total</v>
          </cell>
          <cell r="E503" t="str">
            <v>XPAGA</v>
          </cell>
          <cell r="F503">
            <v>4110</v>
          </cell>
          <cell r="G503" t="str">
            <v>XPAGA4110</v>
          </cell>
          <cell r="H503" t="str">
            <v>LANDFILL</v>
          </cell>
          <cell r="I503" t="str">
            <v>BILLINGE HILL QUARRY</v>
          </cell>
          <cell r="J503" t="str">
            <v>SITE WORKS</v>
          </cell>
          <cell r="K503" t="str">
            <v>OTHER</v>
          </cell>
          <cell r="N503" t="e">
            <v>#REF!</v>
          </cell>
          <cell r="O503" t="e">
            <v>#REF!</v>
          </cell>
          <cell r="R503" t="e">
            <v>#REF!</v>
          </cell>
          <cell r="S503" t="e">
            <v>#REF!</v>
          </cell>
          <cell r="V503">
            <v>0</v>
          </cell>
          <cell r="X503">
            <v>0</v>
          </cell>
          <cell r="AE503">
            <v>0</v>
          </cell>
          <cell r="AG503">
            <v>0</v>
          </cell>
          <cell r="AN503">
            <v>0</v>
          </cell>
          <cell r="AQ503">
            <v>0</v>
          </cell>
          <cell r="AR503">
            <v>0</v>
          </cell>
          <cell r="BX503">
            <v>0</v>
          </cell>
          <cell r="BY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 t="str">
            <v>In-year Capital Expenditure</v>
          </cell>
          <cell r="CG503">
            <v>0</v>
          </cell>
          <cell r="CJ503">
            <v>0</v>
          </cell>
        </row>
        <row r="504">
          <cell r="A504" t="str">
            <v>XPAGA5310 Total</v>
          </cell>
          <cell r="B504" t="str">
            <v>XPAGA5310</v>
          </cell>
          <cell r="C504" t="str">
            <v xml:space="preserve"> Total</v>
          </cell>
          <cell r="D504" t="str">
            <v>XPAGA5310 Total</v>
          </cell>
          <cell r="E504" t="str">
            <v>XPAGA</v>
          </cell>
          <cell r="F504">
            <v>5310</v>
          </cell>
          <cell r="G504" t="str">
            <v>XPAGA5310</v>
          </cell>
          <cell r="H504" t="str">
            <v>LANDFILL</v>
          </cell>
          <cell r="I504" t="str">
            <v>BILLINGE HILL QUARRY</v>
          </cell>
          <cell r="J504" t="str">
            <v>SITE WORKS</v>
          </cell>
          <cell r="K504" t="str">
            <v>HIGHWAYS ENGINEERS</v>
          </cell>
          <cell r="N504" t="e">
            <v>#REF!</v>
          </cell>
          <cell r="O504" t="e">
            <v>#REF!</v>
          </cell>
          <cell r="R504" t="e">
            <v>#REF!</v>
          </cell>
          <cell r="S504" t="e">
            <v>#REF!</v>
          </cell>
          <cell r="T504" t="e">
            <v>#REF!</v>
          </cell>
          <cell r="U504" t="e">
            <v>#REF!</v>
          </cell>
          <cell r="V504" t="e">
            <v>#REF!</v>
          </cell>
          <cell r="W504" t="e">
            <v>#REF!</v>
          </cell>
          <cell r="X504" t="e">
            <v>#REF!</v>
          </cell>
          <cell r="Y504" t="e">
            <v>#REF!</v>
          </cell>
          <cell r="AA504" t="e">
            <v>#REF!</v>
          </cell>
          <cell r="AB504" t="e">
            <v>#REF!</v>
          </cell>
          <cell r="AC504" t="e">
            <v>#REF!</v>
          </cell>
          <cell r="AE504" t="e">
            <v>#REF!</v>
          </cell>
          <cell r="AF504" t="e">
            <v>#REF!</v>
          </cell>
          <cell r="AG504" t="e">
            <v>#REF!</v>
          </cell>
          <cell r="AH504" t="e">
            <v>#REF!</v>
          </cell>
          <cell r="AI504" t="e">
            <v>#REF!</v>
          </cell>
          <cell r="AJ504" t="e">
            <v>#REF!</v>
          </cell>
          <cell r="AK504" t="e">
            <v>#REF!</v>
          </cell>
          <cell r="AL504" t="e">
            <v>#REF!</v>
          </cell>
          <cell r="AM504" t="e">
            <v>#REF!</v>
          </cell>
          <cell r="AN504" t="e">
            <v>#REF!</v>
          </cell>
          <cell r="AQ504" t="e">
            <v>#REF!</v>
          </cell>
          <cell r="AR504" t="e">
            <v>#REF!</v>
          </cell>
          <cell r="BX504">
            <v>0</v>
          </cell>
          <cell r="BY504">
            <v>0</v>
          </cell>
          <cell r="CA504" t="e">
            <v>#REF!</v>
          </cell>
          <cell r="CB504" t="e">
            <v>#REF!</v>
          </cell>
          <cell r="CC504">
            <v>0</v>
          </cell>
          <cell r="CD504">
            <v>0</v>
          </cell>
          <cell r="CE504" t="str">
            <v>In-year Capital Expenditure</v>
          </cell>
          <cell r="CG504" t="e">
            <v>#REF!</v>
          </cell>
          <cell r="CJ504" t="e">
            <v>#REF!</v>
          </cell>
        </row>
        <row r="505">
          <cell r="A505" t="str">
            <v>XPAGC2900 Total</v>
          </cell>
          <cell r="B505" t="str">
            <v>XPAGC2900</v>
          </cell>
          <cell r="C505" t="str">
            <v xml:space="preserve"> Total</v>
          </cell>
          <cell r="D505" t="str">
            <v>XPAGC2900 Total</v>
          </cell>
          <cell r="E505" t="str">
            <v>XPAGC</v>
          </cell>
          <cell r="F505">
            <v>2900</v>
          </cell>
          <cell r="G505" t="str">
            <v>XPAGC2900</v>
          </cell>
          <cell r="H505" t="str">
            <v>LANDFILL</v>
          </cell>
          <cell r="I505" t="str">
            <v>BILLINGE HILL QUARRY</v>
          </cell>
          <cell r="J505" t="str">
            <v>HEALTH &amp; SAFETY ACCESS IMPROV</v>
          </cell>
          <cell r="K505" t="str">
            <v>CONTRACT 1</v>
          </cell>
          <cell r="N505" t="e">
            <v>#REF!</v>
          </cell>
          <cell r="O505" t="e">
            <v>#REF!</v>
          </cell>
          <cell r="R505" t="e">
            <v>#REF!</v>
          </cell>
          <cell r="S505" t="e">
            <v>#REF!</v>
          </cell>
          <cell r="V505">
            <v>0</v>
          </cell>
          <cell r="X505">
            <v>0</v>
          </cell>
          <cell r="AE505">
            <v>0</v>
          </cell>
          <cell r="AG505">
            <v>0</v>
          </cell>
          <cell r="AN505">
            <v>0</v>
          </cell>
          <cell r="AQ505">
            <v>0</v>
          </cell>
          <cell r="AR505">
            <v>0</v>
          </cell>
          <cell r="BX505">
            <v>0</v>
          </cell>
          <cell r="BY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 t="str">
            <v>In-year Capital Expenditure</v>
          </cell>
          <cell r="CG505">
            <v>0</v>
          </cell>
          <cell r="CJ505">
            <v>0</v>
          </cell>
        </row>
        <row r="506">
          <cell r="A506" t="str">
            <v>XPAGD5310 Total</v>
          </cell>
          <cell r="B506" t="str">
            <v>XPAGD5310</v>
          </cell>
          <cell r="C506" t="str">
            <v xml:space="preserve"> Total</v>
          </cell>
          <cell r="D506" t="str">
            <v>XPAGD5310 Total</v>
          </cell>
          <cell r="E506" t="str">
            <v>XPAGD</v>
          </cell>
          <cell r="F506">
            <v>5310</v>
          </cell>
          <cell r="G506" t="str">
            <v>XPAGD5310</v>
          </cell>
          <cell r="H506" t="e">
            <v>#N/A</v>
          </cell>
          <cell r="I506" t="e">
            <v>#N/A</v>
          </cell>
          <cell r="J506" t="e">
            <v>#N/A</v>
          </cell>
          <cell r="K506" t="str">
            <v>HIGHWAYS ENGINEERS</v>
          </cell>
          <cell r="N506" t="e">
            <v>#REF!</v>
          </cell>
          <cell r="O506" t="e">
            <v>#REF!</v>
          </cell>
          <cell r="R506" t="e">
            <v>#REF!</v>
          </cell>
          <cell r="S506" t="e">
            <v>#REF!</v>
          </cell>
          <cell r="V506">
            <v>0</v>
          </cell>
          <cell r="X506">
            <v>0</v>
          </cell>
          <cell r="Y506" t="e">
            <v>#REF!</v>
          </cell>
          <cell r="AA506" t="e">
            <v>#REF!</v>
          </cell>
          <cell r="AB506" t="e">
            <v>#REF!</v>
          </cell>
          <cell r="AC506" t="e">
            <v>#REF!</v>
          </cell>
          <cell r="AE506" t="e">
            <v>#REF!</v>
          </cell>
          <cell r="AF506" t="e">
            <v>#REF!</v>
          </cell>
          <cell r="AG506" t="e">
            <v>#REF!</v>
          </cell>
          <cell r="AH506" t="e">
            <v>#REF!</v>
          </cell>
          <cell r="AI506" t="e">
            <v>#REF!</v>
          </cell>
          <cell r="AJ506" t="e">
            <v>#REF!</v>
          </cell>
          <cell r="AK506" t="e">
            <v>#REF!</v>
          </cell>
          <cell r="AL506" t="e">
            <v>#REF!</v>
          </cell>
          <cell r="AM506" t="e">
            <v>#REF!</v>
          </cell>
          <cell r="AN506" t="e">
            <v>#REF!</v>
          </cell>
          <cell r="AQ506">
            <v>0</v>
          </cell>
          <cell r="AR506" t="e">
            <v>#REF!</v>
          </cell>
          <cell r="BX506">
            <v>0</v>
          </cell>
          <cell r="BY506">
            <v>0</v>
          </cell>
          <cell r="CA506" t="e">
            <v>#REF!</v>
          </cell>
          <cell r="CB506" t="e">
            <v>#REF!</v>
          </cell>
          <cell r="CC506">
            <v>0</v>
          </cell>
          <cell r="CD506">
            <v>0</v>
          </cell>
          <cell r="CE506" t="str">
            <v>In-year Capital Expenditure</v>
          </cell>
          <cell r="CG506" t="e">
            <v>#REF!</v>
          </cell>
          <cell r="CJ506" t="e">
            <v>#REF!</v>
          </cell>
        </row>
        <row r="507">
          <cell r="A507" t="str">
            <v>XPALA3370 Total</v>
          </cell>
          <cell r="B507" t="str">
            <v>XPALA3370</v>
          </cell>
          <cell r="C507" t="str">
            <v xml:space="preserve"> Total</v>
          </cell>
          <cell r="D507" t="str">
            <v>XPALA3370 Total</v>
          </cell>
          <cell r="E507" t="str">
            <v>XPALA</v>
          </cell>
          <cell r="F507">
            <v>3370</v>
          </cell>
          <cell r="G507" t="str">
            <v>XPALA3370</v>
          </cell>
          <cell r="H507" t="str">
            <v>LANDFILL</v>
          </cell>
          <cell r="I507" t="str">
            <v>BIDSTON MOSS</v>
          </cell>
          <cell r="J507" t="str">
            <v>GENERAL</v>
          </cell>
          <cell r="K507" t="str">
            <v>OTHER WORKS</v>
          </cell>
          <cell r="N507" t="e">
            <v>#REF!</v>
          </cell>
          <cell r="O507" t="e">
            <v>#REF!</v>
          </cell>
          <cell r="R507" t="e">
            <v>#REF!</v>
          </cell>
          <cell r="S507" t="e">
            <v>#REF!</v>
          </cell>
          <cell r="V507">
            <v>0</v>
          </cell>
          <cell r="X507">
            <v>0</v>
          </cell>
          <cell r="AE507">
            <v>0</v>
          </cell>
          <cell r="AG507">
            <v>0</v>
          </cell>
          <cell r="AN507">
            <v>0</v>
          </cell>
          <cell r="AQ507">
            <v>0</v>
          </cell>
          <cell r="AR507">
            <v>0</v>
          </cell>
          <cell r="BX507">
            <v>0</v>
          </cell>
          <cell r="BY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 t="str">
            <v>In-year Capital Expenditure</v>
          </cell>
          <cell r="CG507">
            <v>0</v>
          </cell>
          <cell r="CJ507">
            <v>0</v>
          </cell>
        </row>
        <row r="508">
          <cell r="A508" t="str">
            <v>XPALF3370 Total</v>
          </cell>
          <cell r="B508" t="str">
            <v>XPALF3370</v>
          </cell>
          <cell r="C508" t="str">
            <v xml:space="preserve"> Total</v>
          </cell>
          <cell r="D508" t="str">
            <v>XPALF3370 Total</v>
          </cell>
          <cell r="E508" t="str">
            <v>XPALF</v>
          </cell>
          <cell r="F508">
            <v>3370</v>
          </cell>
          <cell r="G508" t="str">
            <v>XPALF3370</v>
          </cell>
          <cell r="H508" t="str">
            <v>LANDFILL</v>
          </cell>
          <cell r="I508" t="str">
            <v>BIDSTON MOSS</v>
          </cell>
          <cell r="J508" t="str">
            <v>PERIMETER FENCE</v>
          </cell>
          <cell r="K508" t="str">
            <v>OTHER WORKS</v>
          </cell>
          <cell r="N508" t="e">
            <v>#REF!</v>
          </cell>
          <cell r="O508" t="e">
            <v>#REF!</v>
          </cell>
          <cell r="R508" t="e">
            <v>#REF!</v>
          </cell>
          <cell r="S508" t="e">
            <v>#REF!</v>
          </cell>
          <cell r="V508">
            <v>0</v>
          </cell>
          <cell r="X508">
            <v>0</v>
          </cell>
          <cell r="AE508">
            <v>0</v>
          </cell>
          <cell r="AG508">
            <v>0</v>
          </cell>
          <cell r="AN508">
            <v>0</v>
          </cell>
          <cell r="AQ508">
            <v>0</v>
          </cell>
          <cell r="AR508">
            <v>0</v>
          </cell>
          <cell r="BX508">
            <v>0</v>
          </cell>
          <cell r="BY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 t="str">
            <v>In-year Capital Expenditure</v>
          </cell>
          <cell r="CG508">
            <v>0</v>
          </cell>
          <cell r="CJ508">
            <v>0</v>
          </cell>
        </row>
        <row r="509">
          <cell r="A509" t="str">
            <v>XPCFB5530 Total</v>
          </cell>
          <cell r="B509" t="str">
            <v>XPCFB5530</v>
          </cell>
          <cell r="C509" t="str">
            <v xml:space="preserve"> Total</v>
          </cell>
          <cell r="D509" t="str">
            <v>XPCFB5530 Total</v>
          </cell>
          <cell r="E509" t="str">
            <v>XPCFB</v>
          </cell>
          <cell r="F509">
            <v>5530</v>
          </cell>
          <cell r="G509" t="str">
            <v>XPCFB5530</v>
          </cell>
          <cell r="H509" t="str">
            <v>WASTE TREATMENT PLANTS</v>
          </cell>
          <cell r="I509" t="str">
            <v>BIDSTON/GILLMOSS INT FAC</v>
          </cell>
          <cell r="J509" t="str">
            <v>PROJECT MGT - MWDA</v>
          </cell>
          <cell r="K509" t="str">
            <v>OTHER EXTERNAL FEES</v>
          </cell>
          <cell r="N509" t="e">
            <v>#REF!</v>
          </cell>
          <cell r="O509" t="e">
            <v>#REF!</v>
          </cell>
          <cell r="R509" t="e">
            <v>#REF!</v>
          </cell>
          <cell r="S509" t="e">
            <v>#REF!</v>
          </cell>
          <cell r="V509">
            <v>0</v>
          </cell>
          <cell r="X509">
            <v>0</v>
          </cell>
          <cell r="AE509">
            <v>0</v>
          </cell>
          <cell r="AG509">
            <v>0</v>
          </cell>
          <cell r="AN509">
            <v>0</v>
          </cell>
          <cell r="AQ509">
            <v>0</v>
          </cell>
          <cell r="AR509">
            <v>0</v>
          </cell>
          <cell r="BX509">
            <v>0</v>
          </cell>
          <cell r="BY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 t="str">
            <v>In-year Capital Expenditure</v>
          </cell>
          <cell r="CG509">
            <v>0</v>
          </cell>
          <cell r="CJ509">
            <v>0</v>
          </cell>
        </row>
        <row r="510">
          <cell r="A510" t="str">
            <v>XPAGD3310 Total</v>
          </cell>
          <cell r="B510" t="str">
            <v>XPAGD3310</v>
          </cell>
          <cell r="C510" t="str">
            <v xml:space="preserve"> Total</v>
          </cell>
          <cell r="D510" t="str">
            <v>XPAGD3310 Total</v>
          </cell>
          <cell r="E510" t="str">
            <v>XPAGD</v>
          </cell>
          <cell r="F510">
            <v>3310</v>
          </cell>
          <cell r="G510" t="str">
            <v>XPAGD3310</v>
          </cell>
          <cell r="H510" t="e">
            <v>#N/A</v>
          </cell>
          <cell r="I510" t="e">
            <v>#N/A</v>
          </cell>
          <cell r="J510" t="e">
            <v>#N/A</v>
          </cell>
          <cell r="K510" t="str">
            <v>LANDSCAPING</v>
          </cell>
          <cell r="N510" t="e">
            <v>#REF!</v>
          </cell>
          <cell r="O510" t="e">
            <v>#REF!</v>
          </cell>
          <cell r="R510" t="e">
            <v>#REF!</v>
          </cell>
          <cell r="S510" t="e">
            <v>#REF!</v>
          </cell>
          <cell r="T510" t="e">
            <v>#REF!</v>
          </cell>
          <cell r="U510" t="e">
            <v>#REF!</v>
          </cell>
          <cell r="V510" t="e">
            <v>#REF!</v>
          </cell>
          <cell r="W510" t="e">
            <v>#REF!</v>
          </cell>
          <cell r="X510" t="e">
            <v>#REF!</v>
          </cell>
          <cell r="Y510" t="e">
            <v>#REF!</v>
          </cell>
          <cell r="AA510" t="e">
            <v>#REF!</v>
          </cell>
          <cell r="AB510" t="e">
            <v>#REF!</v>
          </cell>
          <cell r="AC510" t="e">
            <v>#REF!</v>
          </cell>
          <cell r="AE510" t="e">
            <v>#REF!</v>
          </cell>
          <cell r="AF510" t="e">
            <v>#REF!</v>
          </cell>
          <cell r="AG510" t="e">
            <v>#REF!</v>
          </cell>
          <cell r="AH510" t="e">
            <v>#REF!</v>
          </cell>
          <cell r="AI510" t="e">
            <v>#REF!</v>
          </cell>
          <cell r="AJ510" t="e">
            <v>#REF!</v>
          </cell>
          <cell r="AK510" t="e">
            <v>#REF!</v>
          </cell>
          <cell r="AL510" t="e">
            <v>#REF!</v>
          </cell>
          <cell r="AM510" t="e">
            <v>#REF!</v>
          </cell>
          <cell r="AN510" t="e">
            <v>#REF!</v>
          </cell>
          <cell r="AQ510" t="e">
            <v>#REF!</v>
          </cell>
          <cell r="AR510" t="e">
            <v>#REF!</v>
          </cell>
          <cell r="BX510">
            <v>0</v>
          </cell>
          <cell r="BY510">
            <v>0</v>
          </cell>
          <cell r="CA510" t="e">
            <v>#REF!</v>
          </cell>
          <cell r="CB510" t="e">
            <v>#REF!</v>
          </cell>
          <cell r="CC510">
            <v>0</v>
          </cell>
          <cell r="CD510">
            <v>0</v>
          </cell>
          <cell r="CE510" t="str">
            <v>In-year Capital Expenditure</v>
          </cell>
          <cell r="CJ510" t="e">
            <v>#REF!</v>
          </cell>
        </row>
        <row r="511">
          <cell r="A511" t="str">
            <v>XPAGD3340 Total</v>
          </cell>
          <cell r="B511" t="str">
            <v>XPAGD3340</v>
          </cell>
          <cell r="C511" t="str">
            <v xml:space="preserve"> Total</v>
          </cell>
          <cell r="D511" t="str">
            <v>XPAGD3340 Total</v>
          </cell>
          <cell r="E511" t="str">
            <v>XPAGD</v>
          </cell>
          <cell r="F511">
            <v>3340</v>
          </cell>
          <cell r="G511" t="str">
            <v>XPAGD3340</v>
          </cell>
          <cell r="H511" t="e">
            <v>#N/A</v>
          </cell>
          <cell r="I511" t="e">
            <v>#N/A</v>
          </cell>
          <cell r="J511" t="e">
            <v>#N/A</v>
          </cell>
          <cell r="K511" t="e">
            <v>#N/A</v>
          </cell>
          <cell r="N511" t="e">
            <v>#REF!</v>
          </cell>
          <cell r="O511" t="e">
            <v>#REF!</v>
          </cell>
          <cell r="R511" t="e">
            <v>#REF!</v>
          </cell>
          <cell r="S511" t="e">
            <v>#REF!</v>
          </cell>
          <cell r="T511">
            <v>0</v>
          </cell>
          <cell r="U511" t="e">
            <v>#REF!</v>
          </cell>
          <cell r="V511" t="e">
            <v>#REF!</v>
          </cell>
          <cell r="W511" t="e">
            <v>#REF!</v>
          </cell>
          <cell r="X511" t="e">
            <v>#REF!</v>
          </cell>
          <cell r="Y511" t="e">
            <v>#REF!</v>
          </cell>
          <cell r="AA511" t="e">
            <v>#REF!</v>
          </cell>
          <cell r="AB511" t="e">
            <v>#REF!</v>
          </cell>
          <cell r="AC511" t="e">
            <v>#REF!</v>
          </cell>
          <cell r="AE511" t="e">
            <v>#REF!</v>
          </cell>
          <cell r="AF511" t="e">
            <v>#REF!</v>
          </cell>
          <cell r="AG511" t="e">
            <v>#REF!</v>
          </cell>
          <cell r="AH511" t="e">
            <v>#REF!</v>
          </cell>
          <cell r="AI511" t="e">
            <v>#REF!</v>
          </cell>
          <cell r="AJ511" t="e">
            <v>#REF!</v>
          </cell>
          <cell r="AK511" t="e">
            <v>#REF!</v>
          </cell>
          <cell r="AL511" t="e">
            <v>#REF!</v>
          </cell>
          <cell r="AM511" t="e">
            <v>#REF!</v>
          </cell>
          <cell r="AN511" t="e">
            <v>#REF!</v>
          </cell>
          <cell r="AQ511" t="e">
            <v>#REF!</v>
          </cell>
          <cell r="AR511" t="e">
            <v>#REF!</v>
          </cell>
          <cell r="BX511">
            <v>0</v>
          </cell>
          <cell r="BY511">
            <v>0</v>
          </cell>
          <cell r="CA511" t="e">
            <v>#REF!</v>
          </cell>
          <cell r="CB511" t="e">
            <v>#REF!</v>
          </cell>
          <cell r="CC511">
            <v>0</v>
          </cell>
          <cell r="CD511">
            <v>0</v>
          </cell>
          <cell r="CE511" t="str">
            <v>In-year Capital Expenditure</v>
          </cell>
          <cell r="CJ511" t="e">
            <v>#REF!</v>
          </cell>
        </row>
        <row r="512">
          <cell r="A512" t="str">
            <v>XPAGD3370 Total</v>
          </cell>
          <cell r="B512" t="str">
            <v>XPAGD3370</v>
          </cell>
          <cell r="C512" t="str">
            <v xml:space="preserve"> Total</v>
          </cell>
          <cell r="D512" t="str">
            <v>XPAGD3370 Total</v>
          </cell>
          <cell r="E512" t="str">
            <v>XPAGD</v>
          </cell>
          <cell r="F512">
            <v>3370</v>
          </cell>
          <cell r="G512" t="str">
            <v>XPAGD3370</v>
          </cell>
          <cell r="H512" t="e">
            <v>#N/A</v>
          </cell>
          <cell r="I512" t="e">
            <v>#N/A</v>
          </cell>
          <cell r="J512" t="e">
            <v>#N/A</v>
          </cell>
          <cell r="K512" t="str">
            <v>OTHER WORKS</v>
          </cell>
          <cell r="N512" t="e">
            <v>#REF!</v>
          </cell>
          <cell r="O512" t="e">
            <v>#REF!</v>
          </cell>
          <cell r="R512" t="e">
            <v>#REF!</v>
          </cell>
          <cell r="T512">
            <v>0</v>
          </cell>
          <cell r="V512">
            <v>0</v>
          </cell>
          <cell r="X512">
            <v>0</v>
          </cell>
          <cell r="Y512" t="e">
            <v>#REF!</v>
          </cell>
          <cell r="AA512" t="e">
            <v>#REF!</v>
          </cell>
          <cell r="AB512" t="e">
            <v>#REF!</v>
          </cell>
          <cell r="AC512" t="e">
            <v>#REF!</v>
          </cell>
          <cell r="AE512" t="e">
            <v>#REF!</v>
          </cell>
          <cell r="AF512" t="e">
            <v>#REF!</v>
          </cell>
          <cell r="AG512" t="e">
            <v>#REF!</v>
          </cell>
          <cell r="AH512" t="e">
            <v>#REF!</v>
          </cell>
          <cell r="AI512" t="e">
            <v>#REF!</v>
          </cell>
          <cell r="AJ512" t="e">
            <v>#REF!</v>
          </cell>
          <cell r="AK512" t="e">
            <v>#REF!</v>
          </cell>
          <cell r="AN512">
            <v>0</v>
          </cell>
          <cell r="AQ512">
            <v>0</v>
          </cell>
          <cell r="AR512">
            <v>0</v>
          </cell>
          <cell r="BX512">
            <v>0</v>
          </cell>
          <cell r="BY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 t="str">
            <v>In-year Capital Expenditure</v>
          </cell>
          <cell r="CJ512">
            <v>0</v>
          </cell>
        </row>
        <row r="513">
          <cell r="A513" t="str">
            <v>XPAGD4600 Total</v>
          </cell>
          <cell r="B513" t="str">
            <v>XPAGD4600</v>
          </cell>
          <cell r="C513" t="str">
            <v xml:space="preserve"> Total</v>
          </cell>
          <cell r="D513" t="str">
            <v>XPAGD4600 Total</v>
          </cell>
          <cell r="E513" t="str">
            <v>XPAGD</v>
          </cell>
          <cell r="F513">
            <v>4600</v>
          </cell>
          <cell r="G513" t="str">
            <v>XPAGD4600</v>
          </cell>
          <cell r="H513" t="e">
            <v>#N/A</v>
          </cell>
          <cell r="I513" t="e">
            <v>#N/A</v>
          </cell>
          <cell r="J513" t="e">
            <v>#N/A</v>
          </cell>
          <cell r="K513" t="e">
            <v>#N/A</v>
          </cell>
          <cell r="N513" t="e">
            <v>#REF!</v>
          </cell>
          <cell r="O513" t="e">
            <v>#REF!</v>
          </cell>
          <cell r="R513" t="e">
            <v>#REF!</v>
          </cell>
          <cell r="S513" t="e">
            <v>#REF!</v>
          </cell>
          <cell r="T513" t="e">
            <v>#REF!</v>
          </cell>
          <cell r="U513" t="e">
            <v>#REF!</v>
          </cell>
          <cell r="V513" t="e">
            <v>#REF!</v>
          </cell>
          <cell r="W513" t="e">
            <v>#REF!</v>
          </cell>
          <cell r="X513" t="e">
            <v>#REF!</v>
          </cell>
          <cell r="Y513" t="e">
            <v>#REF!</v>
          </cell>
          <cell r="AA513" t="e">
            <v>#REF!</v>
          </cell>
          <cell r="AB513" t="e">
            <v>#REF!</v>
          </cell>
          <cell r="AC513" t="e">
            <v>#REF!</v>
          </cell>
          <cell r="AE513" t="e">
            <v>#REF!</v>
          </cell>
          <cell r="AF513" t="e">
            <v>#REF!</v>
          </cell>
          <cell r="AG513" t="e">
            <v>#REF!</v>
          </cell>
          <cell r="AH513" t="e">
            <v>#REF!</v>
          </cell>
          <cell r="AI513" t="e">
            <v>#REF!</v>
          </cell>
          <cell r="AJ513" t="e">
            <v>#REF!</v>
          </cell>
          <cell r="AK513" t="e">
            <v>#REF!</v>
          </cell>
          <cell r="AL513" t="e">
            <v>#REF!</v>
          </cell>
          <cell r="AM513" t="e">
            <v>#REF!</v>
          </cell>
          <cell r="AN513" t="e">
            <v>#REF!</v>
          </cell>
          <cell r="AQ513" t="e">
            <v>#REF!</v>
          </cell>
          <cell r="AR513" t="e">
            <v>#REF!</v>
          </cell>
          <cell r="BX513">
            <v>0</v>
          </cell>
          <cell r="BY513">
            <v>0</v>
          </cell>
          <cell r="CA513" t="e">
            <v>#REF!</v>
          </cell>
          <cell r="CB513" t="e">
            <v>#REF!</v>
          </cell>
          <cell r="CC513">
            <v>0</v>
          </cell>
          <cell r="CD513">
            <v>0</v>
          </cell>
          <cell r="CE513" t="str">
            <v>In-year Capital Expenditure</v>
          </cell>
          <cell r="CJ513" t="e">
            <v>#REF!</v>
          </cell>
        </row>
        <row r="514">
          <cell r="A514" t="str">
            <v>XPAGE3370 Total</v>
          </cell>
          <cell r="B514" t="str">
            <v>XPAGE3370</v>
          </cell>
          <cell r="C514" t="str">
            <v xml:space="preserve"> Total</v>
          </cell>
          <cell r="D514" t="str">
            <v>XPAGE3370 Total</v>
          </cell>
          <cell r="E514" t="str">
            <v>XPAGD</v>
          </cell>
          <cell r="F514">
            <v>3370</v>
          </cell>
          <cell r="G514" t="str">
            <v>XPAGD3370</v>
          </cell>
          <cell r="H514" t="e">
            <v>#N/A</v>
          </cell>
          <cell r="I514" t="e">
            <v>#N/A</v>
          </cell>
          <cell r="J514" t="e">
            <v>#N/A</v>
          </cell>
          <cell r="K514" t="str">
            <v>OTHER WORKS</v>
          </cell>
          <cell r="N514" t="e">
            <v>#REF!</v>
          </cell>
          <cell r="O514" t="e">
            <v>#REF!</v>
          </cell>
          <cell r="R514" t="e">
            <v>#REF!</v>
          </cell>
          <cell r="S514" t="e">
            <v>#REF!</v>
          </cell>
          <cell r="T514">
            <v>0</v>
          </cell>
          <cell r="U514" t="e">
            <v>#REF!</v>
          </cell>
          <cell r="V514" t="e">
            <v>#REF!</v>
          </cell>
          <cell r="W514" t="e">
            <v>#REF!</v>
          </cell>
          <cell r="X514" t="e">
            <v>#REF!</v>
          </cell>
          <cell r="Y514" t="e">
            <v>#REF!</v>
          </cell>
          <cell r="AA514" t="e">
            <v>#REF!</v>
          </cell>
          <cell r="AB514" t="e">
            <v>#REF!</v>
          </cell>
          <cell r="AC514" t="e">
            <v>#REF!</v>
          </cell>
          <cell r="AE514" t="e">
            <v>#REF!</v>
          </cell>
          <cell r="AF514" t="e">
            <v>#REF!</v>
          </cell>
          <cell r="AG514" t="e">
            <v>#REF!</v>
          </cell>
          <cell r="AH514" t="e">
            <v>#REF!</v>
          </cell>
          <cell r="AI514" t="e">
            <v>#REF!</v>
          </cell>
          <cell r="AJ514" t="e">
            <v>#REF!</v>
          </cell>
          <cell r="AK514" t="e">
            <v>#REF!</v>
          </cell>
          <cell r="AL514" t="e">
            <v>#REF!</v>
          </cell>
          <cell r="AM514" t="e">
            <v>#REF!</v>
          </cell>
          <cell r="AN514" t="e">
            <v>#REF!</v>
          </cell>
          <cell r="AQ514" t="e">
            <v>#REF!</v>
          </cell>
          <cell r="AR514" t="e">
            <v>#REF!</v>
          </cell>
          <cell r="BX514">
            <v>0</v>
          </cell>
          <cell r="BY514">
            <v>0</v>
          </cell>
          <cell r="CA514" t="e">
            <v>#REF!</v>
          </cell>
          <cell r="CB514" t="e">
            <v>#REF!</v>
          </cell>
          <cell r="CC514">
            <v>0</v>
          </cell>
          <cell r="CD514">
            <v>0</v>
          </cell>
          <cell r="CE514" t="str">
            <v>In-year Capital Expenditure</v>
          </cell>
          <cell r="CJ514" t="e">
            <v>#REF!</v>
          </cell>
        </row>
        <row r="515">
          <cell r="A515" t="str">
            <v>XPCFD2900 Total</v>
          </cell>
          <cell r="B515" t="str">
            <v>XPCFD2900</v>
          </cell>
          <cell r="C515" t="str">
            <v xml:space="preserve"> Total</v>
          </cell>
          <cell r="D515" t="str">
            <v>XPCFD2900 Total</v>
          </cell>
          <cell r="E515" t="str">
            <v>XPCFD</v>
          </cell>
          <cell r="F515">
            <v>2900</v>
          </cell>
          <cell r="G515" t="str">
            <v>XPCFD2900</v>
          </cell>
          <cell r="H515" t="str">
            <v>WASTE TREATMENT PLANTS</v>
          </cell>
          <cell r="I515" t="str">
            <v>BIDSTON/GILLMOSS INT FAC</v>
          </cell>
          <cell r="J515" t="str">
            <v>BIDSTON CONST WKS MWDA</v>
          </cell>
          <cell r="K515" t="str">
            <v>CONTRACT 1</v>
          </cell>
          <cell r="N515" t="e">
            <v>#REF!</v>
          </cell>
          <cell r="O515" t="e">
            <v>#REF!</v>
          </cell>
          <cell r="R515" t="e">
            <v>#REF!</v>
          </cell>
          <cell r="S515" t="e">
            <v>#REF!</v>
          </cell>
          <cell r="T515" t="e">
            <v>#REF!</v>
          </cell>
          <cell r="U515" t="e">
            <v>#REF!</v>
          </cell>
          <cell r="V515" t="e">
            <v>#REF!</v>
          </cell>
          <cell r="W515" t="e">
            <v>#REF!</v>
          </cell>
          <cell r="X515" t="e">
            <v>#REF!</v>
          </cell>
          <cell r="AE515">
            <v>0</v>
          </cell>
          <cell r="AG515">
            <v>0</v>
          </cell>
          <cell r="AN515">
            <v>0</v>
          </cell>
          <cell r="AQ515" t="e">
            <v>#REF!</v>
          </cell>
          <cell r="AR515">
            <v>0</v>
          </cell>
          <cell r="BX515">
            <v>0</v>
          </cell>
          <cell r="BY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 t="str">
            <v>In-year Capital Expenditure</v>
          </cell>
          <cell r="CG515">
            <v>0</v>
          </cell>
          <cell r="CJ515">
            <v>0</v>
          </cell>
        </row>
        <row r="516">
          <cell r="A516" t="str">
            <v>XPCFD2901 Total</v>
          </cell>
          <cell r="B516" t="str">
            <v>XPCFD2901</v>
          </cell>
          <cell r="C516" t="str">
            <v xml:space="preserve"> Total</v>
          </cell>
          <cell r="D516" t="str">
            <v>XPCFD2901 Total</v>
          </cell>
          <cell r="E516" t="str">
            <v>XPCFD</v>
          </cell>
          <cell r="F516">
            <v>2901</v>
          </cell>
          <cell r="G516" t="str">
            <v>XPCFD2901</v>
          </cell>
          <cell r="H516" t="str">
            <v>WASTE TREATMENT PLANTS</v>
          </cell>
          <cell r="I516" t="str">
            <v>BIDSTON/GILLMOSS INT FAC</v>
          </cell>
          <cell r="J516" t="str">
            <v>BIDSTON CONST WKS MWDA</v>
          </cell>
          <cell r="K516" t="str">
            <v>CONTRACT 2</v>
          </cell>
          <cell r="N516" t="e">
            <v>#REF!</v>
          </cell>
          <cell r="O516" t="e">
            <v>#REF!</v>
          </cell>
          <cell r="R516" t="e">
            <v>#REF!</v>
          </cell>
          <cell r="S516" t="e">
            <v>#REF!</v>
          </cell>
          <cell r="V516">
            <v>0</v>
          </cell>
          <cell r="X516">
            <v>0</v>
          </cell>
          <cell r="AE516">
            <v>0</v>
          </cell>
          <cell r="AG516">
            <v>0</v>
          </cell>
          <cell r="AN516">
            <v>0</v>
          </cell>
          <cell r="AQ516">
            <v>0</v>
          </cell>
          <cell r="AR516">
            <v>0</v>
          </cell>
          <cell r="BX516">
            <v>0</v>
          </cell>
          <cell r="BY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 t="str">
            <v>In-year Capital Expenditure</v>
          </cell>
          <cell r="CG516">
            <v>0</v>
          </cell>
          <cell r="CJ516">
            <v>0</v>
          </cell>
        </row>
        <row r="517">
          <cell r="A517" t="str">
            <v>XPCFD5520 Total</v>
          </cell>
          <cell r="B517" t="str">
            <v>XPCFD5520</v>
          </cell>
          <cell r="C517" t="str">
            <v xml:space="preserve"> Total</v>
          </cell>
          <cell r="D517" t="str">
            <v>XPCFD5520 Total</v>
          </cell>
          <cell r="E517" t="str">
            <v>XPCFD</v>
          </cell>
          <cell r="F517">
            <v>5520</v>
          </cell>
          <cell r="G517" t="str">
            <v>XPCFD5520</v>
          </cell>
          <cell r="H517" t="str">
            <v>WASTE TREATMENT PLANTS</v>
          </cell>
          <cell r="I517" t="str">
            <v>BIDSTON/GILLMOSS INT FAC</v>
          </cell>
          <cell r="J517" t="str">
            <v>BIDSTON CONST WKS MWDA</v>
          </cell>
          <cell r="K517" t="str">
            <v>CONSULTANTS</v>
          </cell>
          <cell r="N517" t="e">
            <v>#REF!</v>
          </cell>
          <cell r="O517" t="e">
            <v>#REF!</v>
          </cell>
          <cell r="R517" t="e">
            <v>#REF!</v>
          </cell>
          <cell r="S517" t="e">
            <v>#REF!</v>
          </cell>
          <cell r="V517">
            <v>0</v>
          </cell>
          <cell r="X517">
            <v>0</v>
          </cell>
          <cell r="AE517">
            <v>0</v>
          </cell>
          <cell r="AG517">
            <v>0</v>
          </cell>
          <cell r="AN517">
            <v>0</v>
          </cell>
          <cell r="AQ517">
            <v>0</v>
          </cell>
          <cell r="AR517">
            <v>0</v>
          </cell>
          <cell r="BX517">
            <v>0</v>
          </cell>
          <cell r="BY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 t="str">
            <v>In-year Capital Expenditure</v>
          </cell>
          <cell r="CG517">
            <v>0</v>
          </cell>
          <cell r="CJ517">
            <v>0</v>
          </cell>
        </row>
        <row r="518">
          <cell r="A518" t="str">
            <v>XPCFE3370 Total</v>
          </cell>
          <cell r="B518" t="str">
            <v>XPCFE3370</v>
          </cell>
          <cell r="C518" t="str">
            <v xml:space="preserve"> Total</v>
          </cell>
          <cell r="D518" t="str">
            <v>XPCFE3370 Total</v>
          </cell>
          <cell r="E518" t="str">
            <v>XPCFE</v>
          </cell>
          <cell r="F518">
            <v>3370</v>
          </cell>
          <cell r="G518" t="str">
            <v>XPCFE3370</v>
          </cell>
          <cell r="H518" t="str">
            <v>WASTE TREATMENT PLANTS</v>
          </cell>
          <cell r="I518" t="str">
            <v>BIDSTON/GILLMOSS INT FAC</v>
          </cell>
          <cell r="J518" t="str">
            <v>MRF SPECIALIST WKS DEFRA</v>
          </cell>
          <cell r="K518" t="str">
            <v>OTHER WORKS</v>
          </cell>
          <cell r="N518" t="e">
            <v>#REF!</v>
          </cell>
          <cell r="O518" t="e">
            <v>#REF!</v>
          </cell>
          <cell r="R518" t="e">
            <v>#REF!</v>
          </cell>
          <cell r="S518" t="e">
            <v>#REF!</v>
          </cell>
          <cell r="V518">
            <v>0</v>
          </cell>
          <cell r="X518">
            <v>0</v>
          </cell>
          <cell r="AE518">
            <v>0</v>
          </cell>
          <cell r="AG518">
            <v>0</v>
          </cell>
          <cell r="AN518">
            <v>0</v>
          </cell>
          <cell r="AQ518">
            <v>0</v>
          </cell>
          <cell r="AR518">
            <v>0</v>
          </cell>
          <cell r="BX518">
            <v>0</v>
          </cell>
          <cell r="BY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 t="str">
            <v>In-year Capital Expenditure</v>
          </cell>
          <cell r="CG518">
            <v>0</v>
          </cell>
          <cell r="CJ518">
            <v>0</v>
          </cell>
        </row>
        <row r="519">
          <cell r="A519" t="str">
            <v>XPCHA1410 Total</v>
          </cell>
          <cell r="B519" t="str">
            <v>XPCHA1410</v>
          </cell>
          <cell r="C519" t="str">
            <v xml:space="preserve"> Total</v>
          </cell>
          <cell r="D519" t="str">
            <v>XPCHA1410 Total</v>
          </cell>
          <cell r="E519" t="str">
            <v>XPCHA</v>
          </cell>
          <cell r="F519">
            <v>1410</v>
          </cell>
          <cell r="G519" t="str">
            <v>XPCHA1410</v>
          </cell>
          <cell r="H519" t="str">
            <v>WASTE TREATMENT PLANTS</v>
          </cell>
          <cell r="I519" t="str">
            <v>FAIRPORT NTDP</v>
          </cell>
          <cell r="J519" t="str">
            <v>GENERAL</v>
          </cell>
          <cell r="K519" t="str">
            <v>PLANNING APPROVAL COSTS</v>
          </cell>
          <cell r="N519" t="e">
            <v>#REF!</v>
          </cell>
          <cell r="O519" t="e">
            <v>#REF!</v>
          </cell>
          <cell r="R519" t="e">
            <v>#REF!</v>
          </cell>
          <cell r="S519" t="e">
            <v>#REF!</v>
          </cell>
          <cell r="V519">
            <v>0</v>
          </cell>
          <cell r="X519">
            <v>0</v>
          </cell>
          <cell r="AE519">
            <v>0</v>
          </cell>
          <cell r="AG519">
            <v>0</v>
          </cell>
          <cell r="AN519">
            <v>0</v>
          </cell>
          <cell r="AQ519">
            <v>0</v>
          </cell>
          <cell r="AR519">
            <v>0</v>
          </cell>
          <cell r="BX519">
            <v>0</v>
          </cell>
          <cell r="BY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 t="str">
            <v>In-year Capital Expenditure</v>
          </cell>
          <cell r="CG519">
            <v>0</v>
          </cell>
          <cell r="CJ519">
            <v>0</v>
          </cell>
        </row>
        <row r="520">
          <cell r="A520" t="str">
            <v>XPCHA2900 Total</v>
          </cell>
          <cell r="B520" t="str">
            <v>XPCHA2900</v>
          </cell>
          <cell r="C520" t="str">
            <v xml:space="preserve"> Total</v>
          </cell>
          <cell r="D520" t="str">
            <v>XPCHA2900 Total</v>
          </cell>
          <cell r="E520" t="str">
            <v>XPCHA</v>
          </cell>
          <cell r="F520">
            <v>2900</v>
          </cell>
          <cell r="G520" t="str">
            <v>XPCHA2900</v>
          </cell>
          <cell r="H520" t="str">
            <v>WASTE TREATMENT PLANTS</v>
          </cell>
          <cell r="I520" t="str">
            <v>FAIRPORT NTDP</v>
          </cell>
          <cell r="J520" t="str">
            <v>GENERAL</v>
          </cell>
          <cell r="K520" t="str">
            <v>CONTRACT 1</v>
          </cell>
          <cell r="N520" t="e">
            <v>#REF!</v>
          </cell>
          <cell r="O520" t="e">
            <v>#REF!</v>
          </cell>
          <cell r="R520" t="e">
            <v>#REF!</v>
          </cell>
          <cell r="S520" t="e">
            <v>#REF!</v>
          </cell>
          <cell r="V520">
            <v>0</v>
          </cell>
          <cell r="X520">
            <v>0</v>
          </cell>
          <cell r="AE520">
            <v>0</v>
          </cell>
          <cell r="AG520">
            <v>0</v>
          </cell>
          <cell r="AN520">
            <v>0</v>
          </cell>
          <cell r="AQ520">
            <v>0</v>
          </cell>
          <cell r="AR520">
            <v>0</v>
          </cell>
          <cell r="BX520">
            <v>0</v>
          </cell>
          <cell r="BY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 t="str">
            <v>In-year Capital Expenditure</v>
          </cell>
          <cell r="CG520">
            <v>0</v>
          </cell>
          <cell r="CJ520">
            <v>0</v>
          </cell>
        </row>
        <row r="521">
          <cell r="A521" t="str">
            <v>XPCHA3000 Total</v>
          </cell>
          <cell r="B521" t="str">
            <v>XPCHA3000</v>
          </cell>
          <cell r="C521" t="str">
            <v xml:space="preserve"> Total</v>
          </cell>
          <cell r="D521" t="str">
            <v>XPCHA3000 Total</v>
          </cell>
          <cell r="E521" t="str">
            <v>XPCHA</v>
          </cell>
          <cell r="F521">
            <v>3000</v>
          </cell>
          <cell r="G521" t="str">
            <v>XPCHA3000</v>
          </cell>
          <cell r="H521" t="str">
            <v>WASTE TREATMENT PLANTS</v>
          </cell>
          <cell r="I521" t="str">
            <v>FAIRPORT NTDP</v>
          </cell>
          <cell r="J521" t="str">
            <v>GENERAL</v>
          </cell>
          <cell r="K521" t="str">
            <v>MAIN CONTRACTOR</v>
          </cell>
          <cell r="N521" t="e">
            <v>#REF!</v>
          </cell>
          <cell r="O521" t="e">
            <v>#REF!</v>
          </cell>
          <cell r="R521" t="e">
            <v>#REF!</v>
          </cell>
          <cell r="S521" t="e">
            <v>#REF!</v>
          </cell>
          <cell r="V521">
            <v>0</v>
          </cell>
          <cell r="X521">
            <v>0</v>
          </cell>
          <cell r="AE521">
            <v>0</v>
          </cell>
          <cell r="AG521">
            <v>0</v>
          </cell>
          <cell r="AN521">
            <v>0</v>
          </cell>
          <cell r="AQ521">
            <v>0</v>
          </cell>
          <cell r="AR521">
            <v>0</v>
          </cell>
          <cell r="BX521">
            <v>0</v>
          </cell>
          <cell r="BY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 t="str">
            <v>In-year Capital Expenditure</v>
          </cell>
          <cell r="CG521">
            <v>0</v>
          </cell>
          <cell r="CJ521">
            <v>0</v>
          </cell>
        </row>
        <row r="522">
          <cell r="A522" t="str">
            <v>XPCHA5530 Total</v>
          </cell>
          <cell r="B522" t="str">
            <v>XPCHA5530</v>
          </cell>
          <cell r="C522" t="str">
            <v xml:space="preserve"> Total</v>
          </cell>
          <cell r="D522" t="str">
            <v>XPCHA5530 Total</v>
          </cell>
          <cell r="E522" t="str">
            <v>XPCHA</v>
          </cell>
          <cell r="F522">
            <v>5530</v>
          </cell>
          <cell r="G522" t="str">
            <v>XPCHA5530</v>
          </cell>
          <cell r="H522" t="str">
            <v>WASTE TREATMENT PLANTS</v>
          </cell>
          <cell r="I522" t="str">
            <v>FAIRPORT NTDP</v>
          </cell>
          <cell r="J522" t="str">
            <v>GENERAL</v>
          </cell>
          <cell r="K522" t="str">
            <v>OTHER EXTERNAL FEES</v>
          </cell>
          <cell r="N522" t="e">
            <v>#REF!</v>
          </cell>
          <cell r="O522" t="e">
            <v>#REF!</v>
          </cell>
          <cell r="R522" t="e">
            <v>#REF!</v>
          </cell>
          <cell r="S522" t="e">
            <v>#REF!</v>
          </cell>
          <cell r="V522">
            <v>0</v>
          </cell>
          <cell r="X522">
            <v>0</v>
          </cell>
          <cell r="AE522">
            <v>0</v>
          </cell>
          <cell r="AG522">
            <v>0</v>
          </cell>
          <cell r="AN522">
            <v>0</v>
          </cell>
          <cell r="AQ522">
            <v>0</v>
          </cell>
          <cell r="AR522">
            <v>0</v>
          </cell>
          <cell r="BX522">
            <v>0</v>
          </cell>
          <cell r="BY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 t="str">
            <v>In-year Capital Expenditure</v>
          </cell>
          <cell r="CG522">
            <v>0</v>
          </cell>
          <cell r="CJ522">
            <v>0</v>
          </cell>
        </row>
        <row r="523">
          <cell r="A523" t="str">
            <v>XPCHA7130 Total</v>
          </cell>
          <cell r="B523" t="str">
            <v>XPCHA7130</v>
          </cell>
          <cell r="C523" t="str">
            <v xml:space="preserve"> Total</v>
          </cell>
          <cell r="D523" t="str">
            <v>XPCHA7130 Total</v>
          </cell>
          <cell r="E523" t="str">
            <v>XPCHA</v>
          </cell>
          <cell r="F523">
            <v>7130</v>
          </cell>
          <cell r="G523" t="str">
            <v>XPCHA7130</v>
          </cell>
          <cell r="H523" t="str">
            <v>WASTE TREATMENT PLANTS</v>
          </cell>
          <cell r="I523" t="str">
            <v>FAIRPORT NTDP</v>
          </cell>
          <cell r="J523" t="str">
            <v>GENERAL</v>
          </cell>
          <cell r="K523" t="str">
            <v>EXTERNAL CONSULTANTS FEES</v>
          </cell>
          <cell r="N523" t="e">
            <v>#REF!</v>
          </cell>
          <cell r="O523" t="e">
            <v>#REF!</v>
          </cell>
          <cell r="R523" t="e">
            <v>#REF!</v>
          </cell>
          <cell r="S523" t="e">
            <v>#REF!</v>
          </cell>
          <cell r="V523">
            <v>0</v>
          </cell>
          <cell r="X523">
            <v>0</v>
          </cell>
          <cell r="AE523">
            <v>0</v>
          </cell>
          <cell r="AG523">
            <v>0</v>
          </cell>
          <cell r="AN523">
            <v>0</v>
          </cell>
          <cell r="AQ523">
            <v>0</v>
          </cell>
          <cell r="AR523">
            <v>0</v>
          </cell>
          <cell r="BX523">
            <v>0</v>
          </cell>
          <cell r="BY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 t="str">
            <v>In-year Capital Expenditure</v>
          </cell>
          <cell r="CG523">
            <v>0</v>
          </cell>
          <cell r="CJ523">
            <v>0</v>
          </cell>
        </row>
        <row r="524">
          <cell r="A524" t="str">
            <v>XPCIA3350 Total</v>
          </cell>
          <cell r="B524" t="str">
            <v>XPCIA3350</v>
          </cell>
          <cell r="C524" t="str">
            <v xml:space="preserve"> Total</v>
          </cell>
          <cell r="D524" t="str">
            <v>XPCIA3350 Total</v>
          </cell>
          <cell r="E524" t="str">
            <v>XPCIA</v>
          </cell>
          <cell r="F524">
            <v>3350</v>
          </cell>
          <cell r="G524" t="str">
            <v>XPCIA3350</v>
          </cell>
          <cell r="H524" t="str">
            <v>WASTE TREATMENT PLANTS</v>
          </cell>
          <cell r="I524" t="str">
            <v>GENERAL</v>
          </cell>
          <cell r="J524" t="str">
            <v>MRF NO 2</v>
          </cell>
          <cell r="K524" t="e">
            <v>#N/A</v>
          </cell>
          <cell r="N524" t="e">
            <v>#REF!</v>
          </cell>
          <cell r="O524" t="e">
            <v>#REF!</v>
          </cell>
          <cell r="R524" t="e">
            <v>#REF!</v>
          </cell>
          <cell r="S524" t="e">
            <v>#REF!</v>
          </cell>
          <cell r="T524" t="e">
            <v>#REF!</v>
          </cell>
          <cell r="U524" t="e">
            <v>#REF!</v>
          </cell>
          <cell r="V524" t="e">
            <v>#REF!</v>
          </cell>
          <cell r="W524" t="e">
            <v>#REF!</v>
          </cell>
          <cell r="X524" t="e">
            <v>#REF!</v>
          </cell>
          <cell r="Y524" t="e">
            <v>#REF!</v>
          </cell>
          <cell r="AA524" t="e">
            <v>#REF!</v>
          </cell>
          <cell r="AB524" t="e">
            <v>#REF!</v>
          </cell>
          <cell r="AC524" t="e">
            <v>#REF!</v>
          </cell>
          <cell r="AE524" t="e">
            <v>#REF!</v>
          </cell>
          <cell r="AF524" t="e">
            <v>#REF!</v>
          </cell>
          <cell r="AG524" t="e">
            <v>#REF!</v>
          </cell>
          <cell r="AH524" t="e">
            <v>#REF!</v>
          </cell>
          <cell r="AI524" t="e">
            <v>#REF!</v>
          </cell>
          <cell r="AJ524" t="e">
            <v>#REF!</v>
          </cell>
          <cell r="AK524" t="e">
            <v>#REF!</v>
          </cell>
          <cell r="AL524" t="e">
            <v>#REF!</v>
          </cell>
          <cell r="AM524" t="e">
            <v>#REF!</v>
          </cell>
          <cell r="AN524" t="e">
            <v>#REF!</v>
          </cell>
          <cell r="AQ524" t="e">
            <v>#REF!</v>
          </cell>
          <cell r="AR524" t="e">
            <v>#REF!</v>
          </cell>
          <cell r="BX524">
            <v>0</v>
          </cell>
          <cell r="BY524">
            <v>0</v>
          </cell>
          <cell r="CA524" t="e">
            <v>#REF!</v>
          </cell>
          <cell r="CB524" t="e">
            <v>#REF!</v>
          </cell>
          <cell r="CC524">
            <v>0</v>
          </cell>
          <cell r="CD524">
            <v>0</v>
          </cell>
          <cell r="CE524" t="str">
            <v>In-year Capital Expenditure</v>
          </cell>
          <cell r="CJ524" t="e">
            <v>#REF!</v>
          </cell>
        </row>
        <row r="525">
          <cell r="A525" t="str">
            <v>XPCIA3370 Total</v>
          </cell>
          <cell r="B525" t="str">
            <v>XPCIA3370</v>
          </cell>
          <cell r="C525" t="str">
            <v xml:space="preserve"> Total</v>
          </cell>
          <cell r="D525" t="str">
            <v>XPCIA3370 Total</v>
          </cell>
          <cell r="E525" t="str">
            <v>XPCIA</v>
          </cell>
          <cell r="F525">
            <v>3370</v>
          </cell>
          <cell r="G525" t="str">
            <v>XPCIA3370</v>
          </cell>
          <cell r="H525" t="str">
            <v>WASTE TREATMENT PLANTS</v>
          </cell>
          <cell r="I525" t="str">
            <v>GENERAL</v>
          </cell>
          <cell r="J525" t="str">
            <v>MRF NO 2</v>
          </cell>
          <cell r="K525" t="str">
            <v>OTHER WORKS</v>
          </cell>
          <cell r="N525" t="e">
            <v>#REF!</v>
          </cell>
          <cell r="O525" t="e">
            <v>#REF!</v>
          </cell>
          <cell r="R525" t="e">
            <v>#REF!</v>
          </cell>
          <cell r="V525">
            <v>0</v>
          </cell>
          <cell r="X525">
            <v>0</v>
          </cell>
          <cell r="Y525" t="e">
            <v>#REF!</v>
          </cell>
          <cell r="AA525" t="e">
            <v>#REF!</v>
          </cell>
          <cell r="AB525" t="e">
            <v>#REF!</v>
          </cell>
          <cell r="AC525" t="e">
            <v>#REF!</v>
          </cell>
          <cell r="AE525" t="e">
            <v>#REF!</v>
          </cell>
          <cell r="AF525" t="e">
            <v>#REF!</v>
          </cell>
          <cell r="AG525" t="e">
            <v>#REF!</v>
          </cell>
          <cell r="AH525" t="e">
            <v>#REF!</v>
          </cell>
          <cell r="AI525" t="e">
            <v>#REF!</v>
          </cell>
          <cell r="AJ525" t="e">
            <v>#REF!</v>
          </cell>
          <cell r="AK525" t="e">
            <v>#REF!</v>
          </cell>
          <cell r="AN525">
            <v>0</v>
          </cell>
          <cell r="AQ525">
            <v>0</v>
          </cell>
          <cell r="AR525">
            <v>0</v>
          </cell>
          <cell r="BX525">
            <v>0</v>
          </cell>
          <cell r="BY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 t="str">
            <v>In-year Capital Expenditure</v>
          </cell>
          <cell r="CJ525">
            <v>0</v>
          </cell>
        </row>
        <row r="526">
          <cell r="A526" t="str">
            <v>XPCIA5310 Total</v>
          </cell>
          <cell r="B526" t="str">
            <v>XPCIA5310</v>
          </cell>
          <cell r="C526" t="str">
            <v xml:space="preserve"> Total</v>
          </cell>
          <cell r="D526" t="str">
            <v>XPCIA5310 Total</v>
          </cell>
          <cell r="E526" t="str">
            <v>XPCIA</v>
          </cell>
          <cell r="F526">
            <v>5310</v>
          </cell>
          <cell r="G526" t="str">
            <v>XPCIA5310</v>
          </cell>
          <cell r="H526" t="str">
            <v>WASTE TREATMENT PLANTS</v>
          </cell>
          <cell r="I526" t="str">
            <v>GENERAL</v>
          </cell>
          <cell r="J526" t="str">
            <v>MRF NO 2</v>
          </cell>
          <cell r="K526" t="str">
            <v>HIGHWAYS ENGINEERS</v>
          </cell>
          <cell r="N526" t="e">
            <v>#REF!</v>
          </cell>
          <cell r="O526" t="e">
            <v>#REF!</v>
          </cell>
          <cell r="R526" t="e">
            <v>#REF!</v>
          </cell>
          <cell r="S526" t="e">
            <v>#REF!</v>
          </cell>
          <cell r="T526" t="e">
            <v>#REF!</v>
          </cell>
          <cell r="U526" t="e">
            <v>#REF!</v>
          </cell>
          <cell r="V526" t="e">
            <v>#REF!</v>
          </cell>
          <cell r="W526" t="e">
            <v>#REF!</v>
          </cell>
          <cell r="X526" t="e">
            <v>#REF!</v>
          </cell>
          <cell r="Y526" t="e">
            <v>#REF!</v>
          </cell>
          <cell r="AA526" t="e">
            <v>#REF!</v>
          </cell>
          <cell r="AB526" t="e">
            <v>#REF!</v>
          </cell>
          <cell r="AC526" t="e">
            <v>#REF!</v>
          </cell>
          <cell r="AE526" t="e">
            <v>#REF!</v>
          </cell>
          <cell r="AF526" t="e">
            <v>#REF!</v>
          </cell>
          <cell r="AG526" t="e">
            <v>#REF!</v>
          </cell>
          <cell r="AH526" t="e">
            <v>#REF!</v>
          </cell>
          <cell r="AI526" t="e">
            <v>#REF!</v>
          </cell>
          <cell r="AJ526" t="e">
            <v>#REF!</v>
          </cell>
          <cell r="AK526" t="e">
            <v>#REF!</v>
          </cell>
          <cell r="AL526" t="e">
            <v>#REF!</v>
          </cell>
          <cell r="AM526" t="e">
            <v>#REF!</v>
          </cell>
          <cell r="AN526" t="e">
            <v>#REF!</v>
          </cell>
          <cell r="AQ526" t="e">
            <v>#REF!</v>
          </cell>
          <cell r="AR526" t="e">
            <v>#REF!</v>
          </cell>
          <cell r="BX526">
            <v>0</v>
          </cell>
          <cell r="BY526">
            <v>0</v>
          </cell>
          <cell r="CA526" t="e">
            <v>#REF!</v>
          </cell>
          <cell r="CB526" t="e">
            <v>#REF!</v>
          </cell>
          <cell r="CC526">
            <v>0</v>
          </cell>
          <cell r="CD526">
            <v>0</v>
          </cell>
          <cell r="CE526" t="str">
            <v>In-year Capital Expenditure</v>
          </cell>
          <cell r="CG526" t="e">
            <v>#REF!</v>
          </cell>
          <cell r="CJ526" t="e">
            <v>#REF!</v>
          </cell>
        </row>
        <row r="527">
          <cell r="A527" t="str">
            <v>XPCJA1420 Total</v>
          </cell>
          <cell r="B527" t="str">
            <v>XPCJA1420</v>
          </cell>
          <cell r="C527" t="str">
            <v xml:space="preserve"> Total</v>
          </cell>
          <cell r="D527" t="str">
            <v>XPCJA1420 Total</v>
          </cell>
          <cell r="E527" t="str">
            <v>XPCJA</v>
          </cell>
          <cell r="F527">
            <v>1420</v>
          </cell>
          <cell r="G527" t="str">
            <v>XPCJA1420</v>
          </cell>
          <cell r="H527" t="str">
            <v>WASTE TREATMENT PLANTS</v>
          </cell>
          <cell r="I527" t="str">
            <v>BIDSTON SITE ENTRANCE</v>
          </cell>
          <cell r="J527" t="str">
            <v>GENERAL</v>
          </cell>
          <cell r="K527" t="str">
            <v>COMMUNICATION COSTS</v>
          </cell>
          <cell r="N527" t="e">
            <v>#REF!</v>
          </cell>
          <cell r="O527" t="e">
            <v>#REF!</v>
          </cell>
          <cell r="R527" t="e">
            <v>#REF!</v>
          </cell>
          <cell r="S527" t="e">
            <v>#REF!</v>
          </cell>
          <cell r="V527">
            <v>0</v>
          </cell>
          <cell r="X527">
            <v>0</v>
          </cell>
          <cell r="AE527">
            <v>0</v>
          </cell>
          <cell r="AG527">
            <v>0</v>
          </cell>
          <cell r="AN527">
            <v>0</v>
          </cell>
          <cell r="AQ527">
            <v>0</v>
          </cell>
          <cell r="AR527">
            <v>0</v>
          </cell>
          <cell r="BX527">
            <v>0</v>
          </cell>
          <cell r="BY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 t="str">
            <v>In-year Capital Expenditure</v>
          </cell>
          <cell r="CG527">
            <v>0</v>
          </cell>
          <cell r="CJ527">
            <v>0</v>
          </cell>
        </row>
        <row r="528">
          <cell r="A528" t="str">
            <v>XPCJA2900 Total</v>
          </cell>
          <cell r="B528" t="str">
            <v>XPCJA2900</v>
          </cell>
          <cell r="C528" t="str">
            <v xml:space="preserve"> Total</v>
          </cell>
          <cell r="D528" t="str">
            <v>XPCJA2900 Total</v>
          </cell>
          <cell r="E528" t="str">
            <v>XPCJA</v>
          </cell>
          <cell r="F528">
            <v>2900</v>
          </cell>
          <cell r="G528" t="str">
            <v>XPCJA2900</v>
          </cell>
          <cell r="H528" t="str">
            <v>WASTE TREATMENT PLANTS</v>
          </cell>
          <cell r="I528" t="str">
            <v>BIDSTON SITE ENTRANCE</v>
          </cell>
          <cell r="J528" t="str">
            <v>GENERAL</v>
          </cell>
          <cell r="K528" t="str">
            <v>CONTRACT 1</v>
          </cell>
          <cell r="N528" t="e">
            <v>#REF!</v>
          </cell>
          <cell r="O528" t="e">
            <v>#REF!</v>
          </cell>
          <cell r="R528" t="e">
            <v>#REF!</v>
          </cell>
          <cell r="S528" t="e">
            <v>#REF!</v>
          </cell>
          <cell r="V528">
            <v>0</v>
          </cell>
          <cell r="X528">
            <v>0</v>
          </cell>
          <cell r="AE528">
            <v>0</v>
          </cell>
          <cell r="AG528">
            <v>0</v>
          </cell>
          <cell r="AN528">
            <v>0</v>
          </cell>
          <cell r="AQ528">
            <v>0</v>
          </cell>
          <cell r="AR528">
            <v>0</v>
          </cell>
          <cell r="BX528">
            <v>0</v>
          </cell>
          <cell r="BY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 t="str">
            <v>In-year Capital Expenditure</v>
          </cell>
          <cell r="CG528">
            <v>0</v>
          </cell>
          <cell r="CJ528">
            <v>0</v>
          </cell>
        </row>
        <row r="529">
          <cell r="A529" t="str">
            <v>XPCJA2901 Total</v>
          </cell>
          <cell r="B529" t="str">
            <v>XPCJA2901</v>
          </cell>
          <cell r="C529" t="str">
            <v xml:space="preserve"> Total</v>
          </cell>
          <cell r="D529" t="str">
            <v>XPCJA2901 Total</v>
          </cell>
          <cell r="E529" t="str">
            <v>XPCJA</v>
          </cell>
          <cell r="F529">
            <v>2901</v>
          </cell>
          <cell r="G529" t="str">
            <v>XPCJA2901</v>
          </cell>
          <cell r="H529" t="str">
            <v>WASTE TREATMENT PLANTS</v>
          </cell>
          <cell r="I529" t="str">
            <v>BIDSTON SITE ENTRANCE</v>
          </cell>
          <cell r="J529" t="str">
            <v>GENERAL</v>
          </cell>
          <cell r="K529" t="str">
            <v>CONTRACT 2</v>
          </cell>
          <cell r="N529" t="e">
            <v>#REF!</v>
          </cell>
          <cell r="O529" t="e">
            <v>#REF!</v>
          </cell>
          <cell r="R529" t="e">
            <v>#REF!</v>
          </cell>
          <cell r="S529" t="e">
            <v>#REF!</v>
          </cell>
          <cell r="V529">
            <v>0</v>
          </cell>
          <cell r="X529">
            <v>0</v>
          </cell>
          <cell r="AE529">
            <v>0</v>
          </cell>
          <cell r="AG529">
            <v>0</v>
          </cell>
          <cell r="AN529">
            <v>0</v>
          </cell>
          <cell r="AQ529">
            <v>0</v>
          </cell>
          <cell r="AR529">
            <v>0</v>
          </cell>
          <cell r="BX529">
            <v>0</v>
          </cell>
          <cell r="BY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 t="str">
            <v>In-year Capital Expenditure</v>
          </cell>
          <cell r="CG529">
            <v>0</v>
          </cell>
          <cell r="CJ529">
            <v>0</v>
          </cell>
        </row>
        <row r="530">
          <cell r="A530" t="str">
            <v>XPCJA3320 Total</v>
          </cell>
          <cell r="B530" t="str">
            <v>XPCJA3320</v>
          </cell>
          <cell r="C530" t="str">
            <v xml:space="preserve"> Total</v>
          </cell>
          <cell r="D530" t="str">
            <v>XPCJA3320 Total</v>
          </cell>
          <cell r="E530" t="str">
            <v>XPCJA</v>
          </cell>
          <cell r="F530">
            <v>3320</v>
          </cell>
          <cell r="G530" t="str">
            <v>XPCJA3320</v>
          </cell>
          <cell r="H530" t="str">
            <v>WASTE TREATMENT PLANTS</v>
          </cell>
          <cell r="I530" t="str">
            <v>BIDSTON SITE ENTRANCE</v>
          </cell>
          <cell r="J530" t="str">
            <v>GENERAL</v>
          </cell>
          <cell r="K530" t="str">
            <v>STREET FURNITURE, SIGNALS, ETC</v>
          </cell>
          <cell r="N530" t="e">
            <v>#REF!</v>
          </cell>
          <cell r="O530" t="e">
            <v>#REF!</v>
          </cell>
          <cell r="R530" t="e">
            <v>#REF!</v>
          </cell>
          <cell r="S530" t="e">
            <v>#REF!</v>
          </cell>
          <cell r="V530">
            <v>0</v>
          </cell>
          <cell r="X530">
            <v>0</v>
          </cell>
          <cell r="AE530">
            <v>0</v>
          </cell>
          <cell r="AG530">
            <v>0</v>
          </cell>
          <cell r="AN530">
            <v>0</v>
          </cell>
          <cell r="AQ530">
            <v>0</v>
          </cell>
          <cell r="AR530">
            <v>0</v>
          </cell>
          <cell r="BX530">
            <v>0</v>
          </cell>
          <cell r="BY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 t="str">
            <v>In-year Capital Expenditure</v>
          </cell>
          <cell r="CG530">
            <v>0</v>
          </cell>
          <cell r="CJ530">
            <v>0</v>
          </cell>
        </row>
        <row r="531">
          <cell r="A531" t="str">
            <v>XPCJA3370 Total</v>
          </cell>
          <cell r="B531" t="str">
            <v>XPCJA3370</v>
          </cell>
          <cell r="C531" t="str">
            <v xml:space="preserve"> Total</v>
          </cell>
          <cell r="D531" t="str">
            <v>XPCJA3370 Total</v>
          </cell>
          <cell r="E531" t="str">
            <v>XPCJA</v>
          </cell>
          <cell r="F531">
            <v>3370</v>
          </cell>
          <cell r="G531" t="str">
            <v>XPCJA3370</v>
          </cell>
          <cell r="H531" t="str">
            <v>WASTE TREATMENT PLANTS</v>
          </cell>
          <cell r="I531" t="str">
            <v>BIDSTON SITE ENTRANCE</v>
          </cell>
          <cell r="J531" t="str">
            <v>GENERAL</v>
          </cell>
          <cell r="K531" t="str">
            <v>OTHER WORKS</v>
          </cell>
          <cell r="N531" t="e">
            <v>#REF!</v>
          </cell>
          <cell r="O531" t="e">
            <v>#REF!</v>
          </cell>
          <cell r="R531" t="e">
            <v>#REF!</v>
          </cell>
          <cell r="S531" t="e">
            <v>#REF!</v>
          </cell>
          <cell r="V531">
            <v>0</v>
          </cell>
          <cell r="X531">
            <v>0</v>
          </cell>
          <cell r="AE531">
            <v>0</v>
          </cell>
          <cell r="AG531">
            <v>0</v>
          </cell>
          <cell r="AN531">
            <v>0</v>
          </cell>
          <cell r="AQ531">
            <v>0</v>
          </cell>
          <cell r="AR531">
            <v>0</v>
          </cell>
          <cell r="BX531">
            <v>0</v>
          </cell>
          <cell r="BY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 t="str">
            <v>In-year Capital Expenditure</v>
          </cell>
          <cell r="CG531">
            <v>0</v>
          </cell>
          <cell r="CJ531">
            <v>0</v>
          </cell>
        </row>
        <row r="532">
          <cell r="A532" t="str">
            <v>XPCJA5310 Total</v>
          </cell>
          <cell r="B532" t="str">
            <v>XPCJA5310</v>
          </cell>
          <cell r="C532" t="str">
            <v xml:space="preserve"> Total</v>
          </cell>
          <cell r="D532" t="str">
            <v>XPCJA5310 Total</v>
          </cell>
          <cell r="E532" t="str">
            <v>XPCJA</v>
          </cell>
          <cell r="F532">
            <v>5310</v>
          </cell>
          <cell r="G532" t="str">
            <v>XPCJA5310</v>
          </cell>
          <cell r="H532" t="str">
            <v>WASTE TREATMENT PLANTS</v>
          </cell>
          <cell r="I532" t="str">
            <v>BIDSTON SITE ENTRANCE</v>
          </cell>
          <cell r="J532" t="str">
            <v>GENERAL</v>
          </cell>
          <cell r="K532" t="str">
            <v>HIGHWAYS ENGINEERS</v>
          </cell>
          <cell r="N532" t="e">
            <v>#REF!</v>
          </cell>
          <cell r="O532" t="e">
            <v>#REF!</v>
          </cell>
          <cell r="R532" t="e">
            <v>#REF!</v>
          </cell>
          <cell r="S532" t="e">
            <v>#REF!</v>
          </cell>
          <cell r="V532">
            <v>0</v>
          </cell>
          <cell r="X532">
            <v>0</v>
          </cell>
          <cell r="AE532">
            <v>0</v>
          </cell>
          <cell r="AG532">
            <v>0</v>
          </cell>
          <cell r="AN532">
            <v>0</v>
          </cell>
          <cell r="AQ532">
            <v>0</v>
          </cell>
          <cell r="AR532">
            <v>0</v>
          </cell>
          <cell r="BX532">
            <v>0</v>
          </cell>
          <cell r="BY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 t="str">
            <v>In-year Capital Expenditure</v>
          </cell>
          <cell r="CG532">
            <v>0</v>
          </cell>
          <cell r="CJ532">
            <v>0</v>
          </cell>
        </row>
        <row r="533">
          <cell r="A533" t="str">
            <v>XPCJA5530 Total</v>
          </cell>
          <cell r="B533" t="str">
            <v>XPCJA5530</v>
          </cell>
          <cell r="C533" t="str">
            <v xml:space="preserve"> Total</v>
          </cell>
          <cell r="D533" t="str">
            <v>XPCJA5530 Total</v>
          </cell>
          <cell r="E533" t="str">
            <v>XPCJA</v>
          </cell>
          <cell r="F533">
            <v>5530</v>
          </cell>
          <cell r="G533" t="str">
            <v>XPCJA5530</v>
          </cell>
          <cell r="H533" t="str">
            <v>WASTE TREATMENT PLANTS</v>
          </cell>
          <cell r="I533" t="str">
            <v>BIDSTON SITE ENTRANCE</v>
          </cell>
          <cell r="J533" t="str">
            <v>GENERAL</v>
          </cell>
          <cell r="K533" t="str">
            <v>OTHER EXTERNAL FEES</v>
          </cell>
          <cell r="N533" t="e">
            <v>#REF!</v>
          </cell>
          <cell r="O533" t="e">
            <v>#REF!</v>
          </cell>
          <cell r="R533" t="e">
            <v>#REF!</v>
          </cell>
          <cell r="S533" t="e">
            <v>#REF!</v>
          </cell>
          <cell r="V533">
            <v>0</v>
          </cell>
          <cell r="X533">
            <v>0</v>
          </cell>
          <cell r="AE533">
            <v>0</v>
          </cell>
          <cell r="AG533">
            <v>0</v>
          </cell>
          <cell r="AN533">
            <v>0</v>
          </cell>
          <cell r="AQ533">
            <v>0</v>
          </cell>
          <cell r="AR533">
            <v>0</v>
          </cell>
          <cell r="BX533">
            <v>0</v>
          </cell>
          <cell r="BY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 t="str">
            <v>In-year Capital Expenditure</v>
          </cell>
          <cell r="CG533">
            <v>0</v>
          </cell>
          <cell r="CJ533">
            <v>0</v>
          </cell>
        </row>
        <row r="534">
          <cell r="A534" t="str">
            <v>XPCJA7000 Total</v>
          </cell>
          <cell r="B534" t="str">
            <v>XPCJA7000</v>
          </cell>
          <cell r="C534" t="str">
            <v xml:space="preserve"> Total</v>
          </cell>
          <cell r="D534" t="str">
            <v>XPCJA7000 Total</v>
          </cell>
          <cell r="E534" t="str">
            <v>XPCJA</v>
          </cell>
          <cell r="F534">
            <v>7000</v>
          </cell>
          <cell r="G534" t="str">
            <v>XPCJA7000</v>
          </cell>
          <cell r="H534" t="str">
            <v>WASTE TREATMENT PLANTS</v>
          </cell>
          <cell r="I534" t="str">
            <v>BIDSTON SITE ENTRANCE</v>
          </cell>
          <cell r="J534" t="str">
            <v>GENERAL</v>
          </cell>
          <cell r="K534" t="str">
            <v>ENGINEERING</v>
          </cell>
          <cell r="N534" t="e">
            <v>#REF!</v>
          </cell>
          <cell r="O534" t="e">
            <v>#REF!</v>
          </cell>
          <cell r="R534" t="e">
            <v>#REF!</v>
          </cell>
          <cell r="S534" t="e">
            <v>#REF!</v>
          </cell>
          <cell r="V534">
            <v>0</v>
          </cell>
          <cell r="X534">
            <v>0</v>
          </cell>
          <cell r="AE534">
            <v>0</v>
          </cell>
          <cell r="AG534">
            <v>0</v>
          </cell>
          <cell r="AN534">
            <v>0</v>
          </cell>
          <cell r="AQ534">
            <v>0</v>
          </cell>
          <cell r="AR534">
            <v>0</v>
          </cell>
          <cell r="BX534">
            <v>0</v>
          </cell>
          <cell r="BY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 t="str">
            <v>In-year Capital Expenditure</v>
          </cell>
          <cell r="CG534">
            <v>0</v>
          </cell>
          <cell r="CJ534">
            <v>0</v>
          </cell>
        </row>
        <row r="535">
          <cell r="A535" t="str">
            <v>XPDCA3370 Total</v>
          </cell>
          <cell r="B535" t="str">
            <v>XPCDCA3370</v>
          </cell>
          <cell r="C535" t="str">
            <v xml:space="preserve"> Total</v>
          </cell>
          <cell r="D535" t="str">
            <v>XPDCA3370 Total</v>
          </cell>
          <cell r="E535" t="str">
            <v>XPDCA</v>
          </cell>
          <cell r="F535">
            <v>3370</v>
          </cell>
          <cell r="G535" t="str">
            <v>XPDCA3370</v>
          </cell>
          <cell r="H535" t="e">
            <v>#N/A</v>
          </cell>
          <cell r="I535" t="e">
            <v>#N/A</v>
          </cell>
          <cell r="J535" t="e">
            <v>#N/A</v>
          </cell>
          <cell r="K535" t="str">
            <v>OTHER WORKS</v>
          </cell>
          <cell r="N535" t="e">
            <v>#REF!</v>
          </cell>
          <cell r="O535" t="e">
            <v>#REF!</v>
          </cell>
          <cell r="R535" t="e">
            <v>#REF!</v>
          </cell>
          <cell r="S535" t="e">
            <v>#REF!</v>
          </cell>
          <cell r="V535">
            <v>0</v>
          </cell>
          <cell r="X535">
            <v>0</v>
          </cell>
          <cell r="Y535" t="e">
            <v>#REF!</v>
          </cell>
          <cell r="AA535" t="e">
            <v>#REF!</v>
          </cell>
          <cell r="AB535" t="e">
            <v>#REF!</v>
          </cell>
          <cell r="AC535" t="e">
            <v>#REF!</v>
          </cell>
          <cell r="AE535" t="e">
            <v>#REF!</v>
          </cell>
          <cell r="AF535" t="e">
            <v>#REF!</v>
          </cell>
          <cell r="AG535" t="e">
            <v>#REF!</v>
          </cell>
          <cell r="AH535" t="e">
            <v>#REF!</v>
          </cell>
          <cell r="AI535" t="e">
            <v>#REF!</v>
          </cell>
          <cell r="AJ535" t="e">
            <v>#REF!</v>
          </cell>
          <cell r="AK535" t="e">
            <v>#REF!</v>
          </cell>
          <cell r="AN535">
            <v>0</v>
          </cell>
          <cell r="AQ535">
            <v>0</v>
          </cell>
          <cell r="AR535">
            <v>0</v>
          </cell>
          <cell r="BX535">
            <v>0</v>
          </cell>
          <cell r="BY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 t="str">
            <v>In-year Capital Expenditure</v>
          </cell>
          <cell r="CG535">
            <v>0</v>
          </cell>
          <cell r="CJ535">
            <v>0</v>
          </cell>
        </row>
        <row r="536">
          <cell r="A536" t="str">
            <v>XPDCA5310 Total</v>
          </cell>
          <cell r="B536" t="str">
            <v>XPCDCA5310</v>
          </cell>
          <cell r="C536" t="str">
            <v xml:space="preserve"> Total</v>
          </cell>
          <cell r="D536" t="str">
            <v>XPDCA5310 Total</v>
          </cell>
          <cell r="E536" t="str">
            <v>XPDCA</v>
          </cell>
          <cell r="F536">
            <v>5310</v>
          </cell>
          <cell r="G536" t="str">
            <v>XPDCA5310</v>
          </cell>
          <cell r="H536" t="e">
            <v>#N/A</v>
          </cell>
          <cell r="I536" t="e">
            <v>#N/A</v>
          </cell>
          <cell r="J536" t="e">
            <v>#N/A</v>
          </cell>
          <cell r="K536" t="str">
            <v>HIGHWAYS ENGINEERS</v>
          </cell>
          <cell r="N536" t="e">
            <v>#REF!</v>
          </cell>
          <cell r="O536" t="e">
            <v>#REF!</v>
          </cell>
          <cell r="R536" t="e">
            <v>#REF!</v>
          </cell>
          <cell r="S536" t="e">
            <v>#REF!</v>
          </cell>
          <cell r="V536">
            <v>0</v>
          </cell>
          <cell r="X536">
            <v>0</v>
          </cell>
          <cell r="Y536" t="e">
            <v>#REF!</v>
          </cell>
          <cell r="AA536" t="e">
            <v>#REF!</v>
          </cell>
          <cell r="AB536" t="e">
            <v>#REF!</v>
          </cell>
          <cell r="AC536" t="e">
            <v>#REF!</v>
          </cell>
          <cell r="AE536" t="e">
            <v>#REF!</v>
          </cell>
          <cell r="AF536" t="e">
            <v>#REF!</v>
          </cell>
          <cell r="AG536" t="e">
            <v>#REF!</v>
          </cell>
          <cell r="AH536" t="e">
            <v>#REF!</v>
          </cell>
          <cell r="AI536" t="e">
            <v>#REF!</v>
          </cell>
          <cell r="AJ536" t="e">
            <v>#REF!</v>
          </cell>
          <cell r="AK536" t="e">
            <v>#REF!</v>
          </cell>
          <cell r="AL536" t="e">
            <v>#REF!</v>
          </cell>
          <cell r="AM536" t="e">
            <v>#REF!</v>
          </cell>
          <cell r="AN536" t="e">
            <v>#REF!</v>
          </cell>
          <cell r="AQ536">
            <v>0</v>
          </cell>
          <cell r="AR536" t="e">
            <v>#REF!</v>
          </cell>
          <cell r="BX536">
            <v>0</v>
          </cell>
          <cell r="BY536">
            <v>0</v>
          </cell>
          <cell r="CA536" t="e">
            <v>#REF!</v>
          </cell>
          <cell r="CB536" t="e">
            <v>#REF!</v>
          </cell>
          <cell r="CC536">
            <v>0</v>
          </cell>
          <cell r="CD536">
            <v>0</v>
          </cell>
          <cell r="CE536" t="str">
            <v>In-year Capital Expenditure</v>
          </cell>
          <cell r="CG536" t="e">
            <v>#REF!</v>
          </cell>
          <cell r="CJ536" t="e">
            <v>#REF!</v>
          </cell>
        </row>
        <row r="537">
          <cell r="A537" t="str">
            <v>XPRGA1420 Total</v>
          </cell>
          <cell r="B537" t="str">
            <v>XPRGA1420</v>
          </cell>
          <cell r="C537" t="str">
            <v xml:space="preserve"> Total</v>
          </cell>
          <cell r="D537" t="str">
            <v>XPRGA1420 Total</v>
          </cell>
          <cell r="E537" t="str">
            <v>XPRGA</v>
          </cell>
          <cell r="F537">
            <v>1420</v>
          </cell>
          <cell r="G537" t="str">
            <v>XPRGA1420</v>
          </cell>
          <cell r="H537" t="str">
            <v>RECYCLING</v>
          </cell>
          <cell r="I537" t="str">
            <v>SEFTON WRC</v>
          </cell>
          <cell r="J537" t="str">
            <v>GENERAL</v>
          </cell>
          <cell r="K537" t="str">
            <v>COMMUNICATION COSTS</v>
          </cell>
          <cell r="N537" t="e">
            <v>#REF!</v>
          </cell>
          <cell r="O537" t="e">
            <v>#REF!</v>
          </cell>
          <cell r="R537" t="e">
            <v>#REF!</v>
          </cell>
          <cell r="S537" t="e">
            <v>#REF!</v>
          </cell>
          <cell r="V537">
            <v>0</v>
          </cell>
          <cell r="X537">
            <v>0</v>
          </cell>
          <cell r="AE537">
            <v>0</v>
          </cell>
          <cell r="AG537">
            <v>0</v>
          </cell>
          <cell r="AN537">
            <v>0</v>
          </cell>
          <cell r="AQ537">
            <v>0</v>
          </cell>
          <cell r="AR537">
            <v>0</v>
          </cell>
          <cell r="BX537">
            <v>0</v>
          </cell>
          <cell r="BY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 t="str">
            <v>In-year Capital Expenditure</v>
          </cell>
          <cell r="CG537">
            <v>0</v>
          </cell>
          <cell r="CJ537">
            <v>0</v>
          </cell>
        </row>
        <row r="538">
          <cell r="A538" t="str">
            <v>XPRGA2900 Total</v>
          </cell>
          <cell r="B538" t="str">
            <v>XPRGA2900</v>
          </cell>
          <cell r="C538" t="str">
            <v xml:space="preserve"> Total</v>
          </cell>
          <cell r="D538" t="str">
            <v>XPRGA2900 Total</v>
          </cell>
          <cell r="E538" t="str">
            <v>XPRGA</v>
          </cell>
          <cell r="F538">
            <v>2900</v>
          </cell>
          <cell r="G538" t="str">
            <v>XPRGA2900</v>
          </cell>
          <cell r="H538" t="str">
            <v>RECYCLING</v>
          </cell>
          <cell r="I538" t="str">
            <v>SEFTON WRC</v>
          </cell>
          <cell r="J538" t="str">
            <v>GENERAL</v>
          </cell>
          <cell r="K538" t="str">
            <v>CONTRACT 1</v>
          </cell>
          <cell r="N538" t="e">
            <v>#REF!</v>
          </cell>
          <cell r="O538" t="e">
            <v>#REF!</v>
          </cell>
          <cell r="R538" t="e">
            <v>#REF!</v>
          </cell>
          <cell r="S538" t="e">
            <v>#REF!</v>
          </cell>
          <cell r="V538">
            <v>0</v>
          </cell>
          <cell r="X538">
            <v>0</v>
          </cell>
          <cell r="AE538">
            <v>0</v>
          </cell>
          <cell r="AG538">
            <v>0</v>
          </cell>
          <cell r="AN538">
            <v>0</v>
          </cell>
          <cell r="AQ538">
            <v>0</v>
          </cell>
          <cell r="AR538">
            <v>0</v>
          </cell>
          <cell r="BX538">
            <v>0</v>
          </cell>
          <cell r="BY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 t="str">
            <v>In-year Capital Expenditure</v>
          </cell>
          <cell r="CG538">
            <v>0</v>
          </cell>
          <cell r="CJ538">
            <v>0</v>
          </cell>
        </row>
        <row r="539">
          <cell r="A539" t="str">
            <v>XPRGA3320 Total</v>
          </cell>
          <cell r="B539" t="str">
            <v>XPRGA3320</v>
          </cell>
          <cell r="C539" t="str">
            <v xml:space="preserve"> Total</v>
          </cell>
          <cell r="D539" t="str">
            <v>XPRGA3320 Total</v>
          </cell>
          <cell r="E539" t="str">
            <v>XPRGA</v>
          </cell>
          <cell r="F539">
            <v>3320</v>
          </cell>
          <cell r="G539" t="str">
            <v>XPRGA3320</v>
          </cell>
          <cell r="H539" t="str">
            <v>RECYCLING</v>
          </cell>
          <cell r="I539" t="str">
            <v>SEFTON WRC</v>
          </cell>
          <cell r="J539" t="str">
            <v>GENERAL</v>
          </cell>
          <cell r="K539" t="str">
            <v>STREET FURNITURE, SIGNALS, ETC</v>
          </cell>
          <cell r="N539" t="e">
            <v>#REF!</v>
          </cell>
          <cell r="O539" t="e">
            <v>#REF!</v>
          </cell>
          <cell r="R539" t="e">
            <v>#REF!</v>
          </cell>
          <cell r="S539" t="e">
            <v>#REF!</v>
          </cell>
          <cell r="V539">
            <v>0</v>
          </cell>
          <cell r="X539">
            <v>0</v>
          </cell>
          <cell r="AE539">
            <v>0</v>
          </cell>
          <cell r="AG539">
            <v>0</v>
          </cell>
          <cell r="AN539">
            <v>0</v>
          </cell>
          <cell r="AQ539">
            <v>0</v>
          </cell>
          <cell r="AR539">
            <v>0</v>
          </cell>
          <cell r="BX539">
            <v>0</v>
          </cell>
          <cell r="BY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 t="str">
            <v>In-year Capital Expenditure</v>
          </cell>
          <cell r="CG539">
            <v>0</v>
          </cell>
          <cell r="CJ539">
            <v>0</v>
          </cell>
        </row>
        <row r="540">
          <cell r="A540" t="str">
            <v>XPRGA5520 Total</v>
          </cell>
          <cell r="B540" t="str">
            <v>XPRGA5520</v>
          </cell>
          <cell r="C540" t="str">
            <v xml:space="preserve"> Total</v>
          </cell>
          <cell r="D540" t="str">
            <v>XPRGA5520 Total</v>
          </cell>
          <cell r="E540" t="str">
            <v>XPRGA</v>
          </cell>
          <cell r="F540">
            <v>5520</v>
          </cell>
          <cell r="G540" t="str">
            <v>XPRGA5520</v>
          </cell>
          <cell r="H540" t="str">
            <v>RECYCLING</v>
          </cell>
          <cell r="I540" t="str">
            <v>SEFTON WRC</v>
          </cell>
          <cell r="J540" t="str">
            <v>GENERAL</v>
          </cell>
          <cell r="K540" t="str">
            <v>CONSULTANTS</v>
          </cell>
          <cell r="N540" t="e">
            <v>#REF!</v>
          </cell>
          <cell r="O540" t="e">
            <v>#REF!</v>
          </cell>
          <cell r="R540" t="e">
            <v>#REF!</v>
          </cell>
          <cell r="S540" t="e">
            <v>#REF!</v>
          </cell>
          <cell r="V540">
            <v>0</v>
          </cell>
          <cell r="X540">
            <v>0</v>
          </cell>
          <cell r="AE540">
            <v>0</v>
          </cell>
          <cell r="AG540">
            <v>0</v>
          </cell>
          <cell r="AN540">
            <v>0</v>
          </cell>
          <cell r="AQ540">
            <v>0</v>
          </cell>
          <cell r="AR540">
            <v>0</v>
          </cell>
          <cell r="BX540">
            <v>0</v>
          </cell>
          <cell r="BY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 t="str">
            <v>In-year Capital Expenditure</v>
          </cell>
          <cell r="CG540">
            <v>0</v>
          </cell>
          <cell r="CJ540">
            <v>0</v>
          </cell>
        </row>
        <row r="541">
          <cell r="A541" t="str">
            <v>XPRGA5530 Total</v>
          </cell>
          <cell r="B541" t="str">
            <v>XPRGA5530</v>
          </cell>
          <cell r="C541" t="str">
            <v xml:space="preserve"> Total</v>
          </cell>
          <cell r="D541" t="str">
            <v>XPRGA5530 Total</v>
          </cell>
          <cell r="E541" t="str">
            <v>XPRGA</v>
          </cell>
          <cell r="F541">
            <v>5530</v>
          </cell>
          <cell r="G541" t="str">
            <v>XPRGA5530</v>
          </cell>
          <cell r="H541" t="str">
            <v>RECYCLING</v>
          </cell>
          <cell r="I541" t="str">
            <v>SEFTON WRC</v>
          </cell>
          <cell r="J541" t="str">
            <v>GENERAL</v>
          </cell>
          <cell r="K541" t="str">
            <v>OTHER EXTERNAL FEES</v>
          </cell>
          <cell r="N541" t="e">
            <v>#REF!</v>
          </cell>
          <cell r="O541" t="e">
            <v>#REF!</v>
          </cell>
          <cell r="R541" t="e">
            <v>#REF!</v>
          </cell>
          <cell r="S541" t="e">
            <v>#REF!</v>
          </cell>
          <cell r="V541">
            <v>0</v>
          </cell>
          <cell r="X541">
            <v>0</v>
          </cell>
          <cell r="AE541">
            <v>0</v>
          </cell>
          <cell r="AG541">
            <v>0</v>
          </cell>
          <cell r="AN541">
            <v>0</v>
          </cell>
          <cell r="AQ541">
            <v>0</v>
          </cell>
          <cell r="AR541">
            <v>0</v>
          </cell>
          <cell r="BX541">
            <v>0</v>
          </cell>
          <cell r="BY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 t="str">
            <v>In-year Capital Expenditure</v>
          </cell>
          <cell r="CG541">
            <v>0</v>
          </cell>
          <cell r="CJ541">
            <v>0</v>
          </cell>
        </row>
        <row r="542">
          <cell r="A542" t="str">
            <v>XPRUA3311 Total</v>
          </cell>
          <cell r="B542" t="str">
            <v>XPRUA3311</v>
          </cell>
          <cell r="C542" t="str">
            <v xml:space="preserve"> Total</v>
          </cell>
          <cell r="D542" t="str">
            <v>XPRUA3311 Total</v>
          </cell>
          <cell r="E542" t="str">
            <v>XPRUA</v>
          </cell>
          <cell r="F542">
            <v>3311</v>
          </cell>
          <cell r="G542" t="str">
            <v>XPRUA3311</v>
          </cell>
          <cell r="H542" t="str">
            <v>RECYCLING</v>
          </cell>
          <cell r="I542" t="str">
            <v>KIRBY REPLACEMENT</v>
          </cell>
          <cell r="J542" t="str">
            <v>GENERAL</v>
          </cell>
          <cell r="K542" t="e">
            <v>#N/A</v>
          </cell>
          <cell r="N542" t="e">
            <v>#REF!</v>
          </cell>
          <cell r="O542" t="e">
            <v>#REF!</v>
          </cell>
          <cell r="R542" t="e">
            <v>#REF!</v>
          </cell>
          <cell r="S542" t="e">
            <v>#REF!</v>
          </cell>
          <cell r="T542" t="e">
            <v>#REF!</v>
          </cell>
          <cell r="U542" t="e">
            <v>#REF!</v>
          </cell>
          <cell r="V542" t="e">
            <v>#REF!</v>
          </cell>
          <cell r="W542" t="e">
            <v>#REF!</v>
          </cell>
          <cell r="X542" t="e">
            <v>#REF!</v>
          </cell>
          <cell r="Y542" t="e">
            <v>#REF!</v>
          </cell>
          <cell r="AA542" t="e">
            <v>#REF!</v>
          </cell>
          <cell r="AB542" t="e">
            <v>#REF!</v>
          </cell>
          <cell r="AC542" t="e">
            <v>#REF!</v>
          </cell>
          <cell r="AE542" t="e">
            <v>#REF!</v>
          </cell>
          <cell r="AF542" t="e">
            <v>#REF!</v>
          </cell>
          <cell r="AG542" t="e">
            <v>#REF!</v>
          </cell>
          <cell r="AH542" t="e">
            <v>#REF!</v>
          </cell>
          <cell r="AI542" t="e">
            <v>#REF!</v>
          </cell>
          <cell r="AJ542" t="e">
            <v>#REF!</v>
          </cell>
          <cell r="AK542" t="e">
            <v>#REF!</v>
          </cell>
          <cell r="AL542" t="e">
            <v>#REF!</v>
          </cell>
          <cell r="AM542" t="e">
            <v>#REF!</v>
          </cell>
          <cell r="AN542" t="e">
            <v>#REF!</v>
          </cell>
          <cell r="AQ542" t="e">
            <v>#REF!</v>
          </cell>
          <cell r="AR542" t="e">
            <v>#REF!</v>
          </cell>
          <cell r="BX542">
            <v>0</v>
          </cell>
          <cell r="BY542">
            <v>0</v>
          </cell>
          <cell r="CA542" t="e">
            <v>#REF!</v>
          </cell>
          <cell r="CB542" t="e">
            <v>#REF!</v>
          </cell>
          <cell r="CC542">
            <v>0</v>
          </cell>
          <cell r="CD542">
            <v>0</v>
          </cell>
          <cell r="CE542" t="str">
            <v>In-year Capital Expenditure</v>
          </cell>
          <cell r="CJ542" t="e">
            <v>#REF!</v>
          </cell>
        </row>
        <row r="543">
          <cell r="A543" t="str">
            <v>XPRUA3350 Total</v>
          </cell>
          <cell r="B543" t="str">
            <v>XPRUA3350</v>
          </cell>
          <cell r="C543" t="str">
            <v xml:space="preserve"> Total</v>
          </cell>
          <cell r="D543" t="str">
            <v>XPRUA3350 Total</v>
          </cell>
          <cell r="E543" t="str">
            <v>XPRUA</v>
          </cell>
          <cell r="F543">
            <v>3350</v>
          </cell>
          <cell r="G543" t="str">
            <v>XPRUA3350</v>
          </cell>
          <cell r="H543" t="str">
            <v>RECYCLING</v>
          </cell>
          <cell r="I543" t="str">
            <v>KIRBY REPLACEMENT</v>
          </cell>
          <cell r="J543" t="str">
            <v>GENERAL</v>
          </cell>
          <cell r="K543" t="e">
            <v>#N/A</v>
          </cell>
          <cell r="N543" t="e">
            <v>#REF!</v>
          </cell>
          <cell r="O543" t="e">
            <v>#REF!</v>
          </cell>
          <cell r="R543" t="e">
            <v>#REF!</v>
          </cell>
          <cell r="S543" t="e">
            <v>#REF!</v>
          </cell>
          <cell r="T543" t="e">
            <v>#REF!</v>
          </cell>
          <cell r="U543" t="e">
            <v>#REF!</v>
          </cell>
          <cell r="V543" t="e">
            <v>#REF!</v>
          </cell>
          <cell r="W543" t="e">
            <v>#REF!</v>
          </cell>
          <cell r="X543" t="e">
            <v>#REF!</v>
          </cell>
          <cell r="Y543" t="e">
            <v>#REF!</v>
          </cell>
          <cell r="AA543" t="e">
            <v>#REF!</v>
          </cell>
          <cell r="AB543" t="e">
            <v>#REF!</v>
          </cell>
          <cell r="AC543" t="e">
            <v>#REF!</v>
          </cell>
          <cell r="AE543" t="e">
            <v>#REF!</v>
          </cell>
          <cell r="AF543" t="e">
            <v>#REF!</v>
          </cell>
          <cell r="AG543" t="e">
            <v>#REF!</v>
          </cell>
          <cell r="AH543" t="e">
            <v>#REF!</v>
          </cell>
          <cell r="AI543" t="e">
            <v>#REF!</v>
          </cell>
          <cell r="AJ543" t="e">
            <v>#REF!</v>
          </cell>
          <cell r="AK543" t="e">
            <v>#REF!</v>
          </cell>
          <cell r="AL543" t="e">
            <v>#REF!</v>
          </cell>
          <cell r="AM543" t="e">
            <v>#REF!</v>
          </cell>
          <cell r="AN543" t="e">
            <v>#REF!</v>
          </cell>
          <cell r="AQ543" t="e">
            <v>#REF!</v>
          </cell>
          <cell r="AR543" t="e">
            <v>#REF!</v>
          </cell>
          <cell r="BX543">
            <v>0</v>
          </cell>
          <cell r="BY543">
            <v>0</v>
          </cell>
          <cell r="CA543" t="e">
            <v>#REF!</v>
          </cell>
          <cell r="CB543" t="e">
            <v>#REF!</v>
          </cell>
          <cell r="CC543">
            <v>0</v>
          </cell>
          <cell r="CD543">
            <v>0</v>
          </cell>
          <cell r="CE543" t="str">
            <v>In-year Capital Expenditure</v>
          </cell>
          <cell r="CJ543" t="e">
            <v>#REF!</v>
          </cell>
        </row>
        <row r="544">
          <cell r="A544" t="str">
            <v>XPRUA3370 Total</v>
          </cell>
          <cell r="B544" t="str">
            <v>XPRUA3370</v>
          </cell>
          <cell r="C544" t="str">
            <v xml:space="preserve"> Total</v>
          </cell>
          <cell r="D544" t="str">
            <v>XPRUA3370 Total</v>
          </cell>
          <cell r="E544" t="str">
            <v>XPRUA</v>
          </cell>
          <cell r="F544">
            <v>3370</v>
          </cell>
          <cell r="G544" t="str">
            <v>XPRUA3370</v>
          </cell>
          <cell r="H544" t="str">
            <v>RECYCLING</v>
          </cell>
          <cell r="I544" t="str">
            <v>KIRBY REPLACEMENT</v>
          </cell>
          <cell r="J544" t="str">
            <v>GENERAL</v>
          </cell>
          <cell r="K544" t="str">
            <v>OTHER WORKS</v>
          </cell>
          <cell r="N544" t="e">
            <v>#REF!</v>
          </cell>
          <cell r="O544" t="e">
            <v>#REF!</v>
          </cell>
          <cell r="R544" t="e">
            <v>#REF!</v>
          </cell>
          <cell r="T544">
            <v>0</v>
          </cell>
          <cell r="V544">
            <v>0</v>
          </cell>
          <cell r="X544">
            <v>0</v>
          </cell>
          <cell r="Y544" t="e">
            <v>#REF!</v>
          </cell>
          <cell r="AA544" t="e">
            <v>#REF!</v>
          </cell>
          <cell r="AB544" t="e">
            <v>#REF!</v>
          </cell>
          <cell r="AC544" t="e">
            <v>#REF!</v>
          </cell>
          <cell r="AE544" t="e">
            <v>#REF!</v>
          </cell>
          <cell r="AF544" t="e">
            <v>#REF!</v>
          </cell>
          <cell r="AG544" t="e">
            <v>#REF!</v>
          </cell>
          <cell r="AH544" t="e">
            <v>#REF!</v>
          </cell>
          <cell r="AI544" t="e">
            <v>#REF!</v>
          </cell>
          <cell r="AJ544" t="e">
            <v>#REF!</v>
          </cell>
          <cell r="AK544" t="e">
            <v>#REF!</v>
          </cell>
          <cell r="AN544">
            <v>0</v>
          </cell>
          <cell r="AQ544">
            <v>0</v>
          </cell>
          <cell r="AR544">
            <v>0</v>
          </cell>
          <cell r="BX544">
            <v>0</v>
          </cell>
          <cell r="BY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 t="str">
            <v>In-year Capital Expenditure</v>
          </cell>
          <cell r="CJ544">
            <v>0</v>
          </cell>
        </row>
        <row r="545">
          <cell r="A545" t="str">
            <v>XPRUA5310 Total</v>
          </cell>
          <cell r="B545" t="str">
            <v>XPRUA5310</v>
          </cell>
          <cell r="C545" t="str">
            <v xml:space="preserve"> Total</v>
          </cell>
          <cell r="D545" t="str">
            <v>XPRUA5310 Total</v>
          </cell>
          <cell r="E545" t="str">
            <v>XPRUA</v>
          </cell>
          <cell r="F545">
            <v>5310</v>
          </cell>
          <cell r="G545" t="str">
            <v>XPRUA5310</v>
          </cell>
          <cell r="H545" t="str">
            <v>RECYCLING</v>
          </cell>
          <cell r="I545" t="str">
            <v>KIRBY REPLACEMENT</v>
          </cell>
          <cell r="J545" t="str">
            <v>GENERAL</v>
          </cell>
          <cell r="K545" t="str">
            <v>HIGHWAYS ENGINEERS</v>
          </cell>
          <cell r="N545" t="e">
            <v>#REF!</v>
          </cell>
          <cell r="O545" t="e">
            <v>#REF!</v>
          </cell>
          <cell r="R545" t="e">
            <v>#REF!</v>
          </cell>
          <cell r="S545" t="e">
            <v>#REF!</v>
          </cell>
          <cell r="T545" t="e">
            <v>#REF!</v>
          </cell>
          <cell r="U545" t="e">
            <v>#REF!</v>
          </cell>
          <cell r="V545" t="e">
            <v>#REF!</v>
          </cell>
          <cell r="W545" t="e">
            <v>#REF!</v>
          </cell>
          <cell r="X545" t="e">
            <v>#REF!</v>
          </cell>
          <cell r="Y545" t="e">
            <v>#REF!</v>
          </cell>
          <cell r="AA545" t="e">
            <v>#REF!</v>
          </cell>
          <cell r="AB545" t="e">
            <v>#REF!</v>
          </cell>
          <cell r="AC545" t="e">
            <v>#REF!</v>
          </cell>
          <cell r="AE545" t="e">
            <v>#REF!</v>
          </cell>
          <cell r="AF545" t="e">
            <v>#REF!</v>
          </cell>
          <cell r="AG545" t="e">
            <v>#REF!</v>
          </cell>
          <cell r="AH545" t="e">
            <v>#REF!</v>
          </cell>
          <cell r="AI545" t="e">
            <v>#REF!</v>
          </cell>
          <cell r="AJ545" t="e">
            <v>#REF!</v>
          </cell>
          <cell r="AK545" t="e">
            <v>#REF!</v>
          </cell>
          <cell r="AL545" t="e">
            <v>#REF!</v>
          </cell>
          <cell r="AM545" t="e">
            <v>#REF!</v>
          </cell>
          <cell r="AN545" t="e">
            <v>#REF!</v>
          </cell>
          <cell r="AQ545" t="e">
            <v>#REF!</v>
          </cell>
          <cell r="AR545" t="e">
            <v>#REF!</v>
          </cell>
          <cell r="BX545">
            <v>0</v>
          </cell>
          <cell r="BY545">
            <v>0</v>
          </cell>
          <cell r="CA545" t="e">
            <v>#REF!</v>
          </cell>
          <cell r="CB545" t="e">
            <v>#REF!</v>
          </cell>
          <cell r="CC545">
            <v>0</v>
          </cell>
          <cell r="CD545">
            <v>0</v>
          </cell>
          <cell r="CE545" t="str">
            <v>In-year Capital Expenditure</v>
          </cell>
          <cell r="CG545" t="e">
            <v>#REF!</v>
          </cell>
          <cell r="CJ545" t="e">
            <v>#REF!</v>
          </cell>
        </row>
        <row r="546">
          <cell r="A546" t="str">
            <v>XPRUA5520 Total</v>
          </cell>
          <cell r="B546" t="str">
            <v>XPRUA5520</v>
          </cell>
          <cell r="C546" t="str">
            <v xml:space="preserve"> Total</v>
          </cell>
          <cell r="D546" t="str">
            <v>XPRUA5520 Total</v>
          </cell>
          <cell r="E546" t="str">
            <v>XPRUA</v>
          </cell>
          <cell r="F546">
            <v>5520</v>
          </cell>
          <cell r="G546" t="str">
            <v>XPRUA5520</v>
          </cell>
          <cell r="H546" t="str">
            <v>RECYCLING</v>
          </cell>
          <cell r="I546" t="str">
            <v>KIRBY REPLACEMENT</v>
          </cell>
          <cell r="J546" t="str">
            <v>GENERAL</v>
          </cell>
          <cell r="K546" t="str">
            <v>CONSULTANTS</v>
          </cell>
          <cell r="N546" t="e">
            <v>#REF!</v>
          </cell>
          <cell r="O546" t="e">
            <v>#REF!</v>
          </cell>
          <cell r="R546" t="e">
            <v>#REF!</v>
          </cell>
          <cell r="S546" t="e">
            <v>#REF!</v>
          </cell>
          <cell r="T546" t="e">
            <v>#REF!</v>
          </cell>
          <cell r="U546" t="e">
            <v>#REF!</v>
          </cell>
          <cell r="V546" t="e">
            <v>#REF!</v>
          </cell>
          <cell r="W546" t="e">
            <v>#REF!</v>
          </cell>
          <cell r="X546" t="e">
            <v>#REF!</v>
          </cell>
          <cell r="Y546" t="e">
            <v>#REF!</v>
          </cell>
          <cell r="AA546" t="e">
            <v>#REF!</v>
          </cell>
          <cell r="AB546" t="e">
            <v>#REF!</v>
          </cell>
          <cell r="AC546" t="e">
            <v>#REF!</v>
          </cell>
          <cell r="AE546" t="e">
            <v>#REF!</v>
          </cell>
          <cell r="AF546" t="e">
            <v>#REF!</v>
          </cell>
          <cell r="AG546" t="e">
            <v>#REF!</v>
          </cell>
          <cell r="AH546" t="e">
            <v>#REF!</v>
          </cell>
          <cell r="AI546" t="e">
            <v>#REF!</v>
          </cell>
          <cell r="AJ546" t="e">
            <v>#REF!</v>
          </cell>
          <cell r="AK546" t="e">
            <v>#REF!</v>
          </cell>
          <cell r="AL546" t="e">
            <v>#REF!</v>
          </cell>
          <cell r="AM546" t="e">
            <v>#REF!</v>
          </cell>
          <cell r="AN546" t="e">
            <v>#REF!</v>
          </cell>
          <cell r="AQ546" t="e">
            <v>#REF!</v>
          </cell>
          <cell r="AR546" t="e">
            <v>#REF!</v>
          </cell>
          <cell r="BX546">
            <v>0</v>
          </cell>
          <cell r="BY546">
            <v>0</v>
          </cell>
          <cell r="CA546" t="e">
            <v>#REF!</v>
          </cell>
          <cell r="CB546" t="e">
            <v>#REF!</v>
          </cell>
          <cell r="CC546">
            <v>0</v>
          </cell>
          <cell r="CD546">
            <v>0</v>
          </cell>
          <cell r="CE546" t="str">
            <v>In-year Capital Expenditure</v>
          </cell>
          <cell r="CJ546" t="e">
            <v>#REF!</v>
          </cell>
        </row>
        <row r="547">
          <cell r="A547" t="str">
            <v>XPRWA3350 Total</v>
          </cell>
          <cell r="B547" t="str">
            <v>XPRWA3350</v>
          </cell>
          <cell r="C547" t="str">
            <v xml:space="preserve"> Total</v>
          </cell>
          <cell r="D547" t="str">
            <v>XPRWA3350 Total</v>
          </cell>
          <cell r="E547" t="str">
            <v>XPRWA</v>
          </cell>
          <cell r="F547">
            <v>3350</v>
          </cell>
          <cell r="G547" t="str">
            <v>XPRWA3350</v>
          </cell>
          <cell r="H547" t="str">
            <v>RECYCLING</v>
          </cell>
          <cell r="I547" t="str">
            <v>HUYTON REPLACEMENT</v>
          </cell>
          <cell r="J547" t="str">
            <v>GENERAL</v>
          </cell>
          <cell r="K547" t="e">
            <v>#N/A</v>
          </cell>
          <cell r="N547" t="e">
            <v>#REF!</v>
          </cell>
          <cell r="O547" t="e">
            <v>#REF!</v>
          </cell>
          <cell r="R547" t="e">
            <v>#REF!</v>
          </cell>
          <cell r="S547" t="e">
            <v>#REF!</v>
          </cell>
          <cell r="T547" t="e">
            <v>#REF!</v>
          </cell>
          <cell r="U547" t="e">
            <v>#REF!</v>
          </cell>
          <cell r="V547" t="e">
            <v>#REF!</v>
          </cell>
          <cell r="W547" t="e">
            <v>#REF!</v>
          </cell>
          <cell r="X547" t="e">
            <v>#REF!</v>
          </cell>
          <cell r="Y547" t="e">
            <v>#REF!</v>
          </cell>
          <cell r="AA547" t="e">
            <v>#REF!</v>
          </cell>
          <cell r="AB547" t="e">
            <v>#REF!</v>
          </cell>
          <cell r="AC547" t="e">
            <v>#REF!</v>
          </cell>
          <cell r="AE547" t="e">
            <v>#REF!</v>
          </cell>
          <cell r="AF547" t="e">
            <v>#REF!</v>
          </cell>
          <cell r="AG547" t="e">
            <v>#REF!</v>
          </cell>
          <cell r="AH547" t="e">
            <v>#REF!</v>
          </cell>
          <cell r="AI547" t="e">
            <v>#REF!</v>
          </cell>
          <cell r="AJ547" t="e">
            <v>#REF!</v>
          </cell>
          <cell r="AK547" t="e">
            <v>#REF!</v>
          </cell>
          <cell r="AL547" t="e">
            <v>#REF!</v>
          </cell>
          <cell r="AM547" t="e">
            <v>#REF!</v>
          </cell>
          <cell r="AN547" t="e">
            <v>#REF!</v>
          </cell>
          <cell r="AQ547" t="e">
            <v>#REF!</v>
          </cell>
          <cell r="AR547" t="e">
            <v>#REF!</v>
          </cell>
          <cell r="BX547">
            <v>0</v>
          </cell>
          <cell r="BY547">
            <v>0</v>
          </cell>
          <cell r="CA547" t="e">
            <v>#REF!</v>
          </cell>
          <cell r="CB547" t="e">
            <v>#REF!</v>
          </cell>
          <cell r="CC547">
            <v>0</v>
          </cell>
          <cell r="CD547">
            <v>0</v>
          </cell>
          <cell r="CE547" t="str">
            <v>In-year Capital Expenditure</v>
          </cell>
          <cell r="CJ547" t="e">
            <v>#REF!</v>
          </cell>
        </row>
        <row r="548">
          <cell r="A548" t="str">
            <v>XPRWA3370 Total</v>
          </cell>
          <cell r="B548" t="str">
            <v>XPRWA3370</v>
          </cell>
          <cell r="C548" t="str">
            <v xml:space="preserve"> Total</v>
          </cell>
          <cell r="D548" t="str">
            <v>XPRWA3370 Total</v>
          </cell>
          <cell r="E548" t="str">
            <v>XPRWA</v>
          </cell>
          <cell r="F548">
            <v>3370</v>
          </cell>
          <cell r="G548" t="str">
            <v>XPRWA3370</v>
          </cell>
          <cell r="H548" t="str">
            <v>RECYCLING</v>
          </cell>
          <cell r="I548" t="str">
            <v>HUYTON REPLACEMENT</v>
          </cell>
          <cell r="J548" t="str">
            <v>GENERAL</v>
          </cell>
          <cell r="K548" t="str">
            <v>OTHER WORKS</v>
          </cell>
          <cell r="N548" t="e">
            <v>#REF!</v>
          </cell>
          <cell r="O548" t="e">
            <v>#REF!</v>
          </cell>
          <cell r="R548" t="e">
            <v>#REF!</v>
          </cell>
          <cell r="S548" t="e">
            <v>#REF!</v>
          </cell>
          <cell r="V548">
            <v>0</v>
          </cell>
          <cell r="X548">
            <v>0</v>
          </cell>
          <cell r="Y548" t="e">
            <v>#REF!</v>
          </cell>
          <cell r="AA548" t="e">
            <v>#REF!</v>
          </cell>
          <cell r="AB548" t="e">
            <v>#REF!</v>
          </cell>
          <cell r="AC548" t="e">
            <v>#REF!</v>
          </cell>
          <cell r="AE548" t="e">
            <v>#REF!</v>
          </cell>
          <cell r="AF548" t="e">
            <v>#REF!</v>
          </cell>
          <cell r="AG548" t="e">
            <v>#REF!</v>
          </cell>
          <cell r="AH548" t="e">
            <v>#REF!</v>
          </cell>
          <cell r="AI548" t="e">
            <v>#REF!</v>
          </cell>
          <cell r="AJ548" t="e">
            <v>#REF!</v>
          </cell>
          <cell r="AK548" t="e">
            <v>#REF!</v>
          </cell>
          <cell r="AN548">
            <v>0</v>
          </cell>
          <cell r="AQ548">
            <v>0</v>
          </cell>
          <cell r="AR548">
            <v>0</v>
          </cell>
          <cell r="BX548">
            <v>0</v>
          </cell>
          <cell r="BY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 t="str">
            <v>In-year Capital Expenditure</v>
          </cell>
          <cell r="CJ548">
            <v>0</v>
          </cell>
        </row>
        <row r="549">
          <cell r="A549" t="str">
            <v>XPRWA5310 Total</v>
          </cell>
          <cell r="B549" t="str">
            <v>XPRWA5310</v>
          </cell>
          <cell r="C549" t="str">
            <v xml:space="preserve"> Total</v>
          </cell>
          <cell r="D549" t="str">
            <v>XPRWA5310 Total</v>
          </cell>
          <cell r="E549" t="str">
            <v>XPRWA</v>
          </cell>
          <cell r="F549">
            <v>5310</v>
          </cell>
          <cell r="G549" t="str">
            <v>XPRWA5310</v>
          </cell>
          <cell r="H549" t="str">
            <v>RECYCLING</v>
          </cell>
          <cell r="I549" t="str">
            <v>HUYTON REPLACEMENT</v>
          </cell>
          <cell r="J549" t="str">
            <v>GENERAL</v>
          </cell>
          <cell r="K549" t="str">
            <v>HIGHWAYS ENGINEERS</v>
          </cell>
          <cell r="N549" t="e">
            <v>#REF!</v>
          </cell>
          <cell r="O549" t="e">
            <v>#REF!</v>
          </cell>
          <cell r="R549" t="e">
            <v>#REF!</v>
          </cell>
          <cell r="S549" t="e">
            <v>#REF!</v>
          </cell>
          <cell r="T549" t="e">
            <v>#REF!</v>
          </cell>
          <cell r="U549" t="e">
            <v>#REF!</v>
          </cell>
          <cell r="V549" t="e">
            <v>#REF!</v>
          </cell>
          <cell r="W549" t="e">
            <v>#REF!</v>
          </cell>
          <cell r="X549" t="e">
            <v>#REF!</v>
          </cell>
          <cell r="Y549" t="e">
            <v>#REF!</v>
          </cell>
          <cell r="AA549" t="e">
            <v>#REF!</v>
          </cell>
          <cell r="AB549" t="e">
            <v>#REF!</v>
          </cell>
          <cell r="AC549" t="e">
            <v>#REF!</v>
          </cell>
          <cell r="AE549" t="e">
            <v>#REF!</v>
          </cell>
          <cell r="AF549" t="e">
            <v>#REF!</v>
          </cell>
          <cell r="AG549" t="e">
            <v>#REF!</v>
          </cell>
          <cell r="AH549" t="e">
            <v>#REF!</v>
          </cell>
          <cell r="AI549" t="e">
            <v>#REF!</v>
          </cell>
          <cell r="AJ549" t="e">
            <v>#REF!</v>
          </cell>
          <cell r="AK549" t="e">
            <v>#REF!</v>
          </cell>
          <cell r="AL549" t="e">
            <v>#REF!</v>
          </cell>
          <cell r="AM549" t="e">
            <v>#REF!</v>
          </cell>
          <cell r="AN549" t="e">
            <v>#REF!</v>
          </cell>
          <cell r="AQ549" t="e">
            <v>#REF!</v>
          </cell>
          <cell r="AR549" t="e">
            <v>#REF!</v>
          </cell>
          <cell r="BX549">
            <v>0</v>
          </cell>
          <cell r="BY549">
            <v>0</v>
          </cell>
          <cell r="CA549" t="e">
            <v>#REF!</v>
          </cell>
          <cell r="CB549" t="e">
            <v>#REF!</v>
          </cell>
          <cell r="CC549">
            <v>0</v>
          </cell>
          <cell r="CD549">
            <v>0</v>
          </cell>
          <cell r="CE549" t="str">
            <v>In-year Capital Expenditure</v>
          </cell>
          <cell r="CG549" t="e">
            <v>#REF!</v>
          </cell>
          <cell r="CJ549" t="e">
            <v>#REF!</v>
          </cell>
        </row>
        <row r="550">
          <cell r="A550" t="str">
            <v>XPZAA231 Total</v>
          </cell>
          <cell r="B550" t="str">
            <v>XPZAA231</v>
          </cell>
          <cell r="C550" t="str">
            <v xml:space="preserve"> Total</v>
          </cell>
          <cell r="D550" t="str">
            <v>XPZAA231 Total</v>
          </cell>
          <cell r="E550" t="str">
            <v>XPZAA</v>
          </cell>
          <cell r="F550">
            <v>231</v>
          </cell>
          <cell r="G550" t="str">
            <v>XPZAA231</v>
          </cell>
          <cell r="H550" t="str">
            <v>LAND ACQUISITION</v>
          </cell>
          <cell r="I550" t="str">
            <v>BUTLER'S FARM</v>
          </cell>
          <cell r="J550" t="str">
            <v>GENERAL</v>
          </cell>
          <cell r="K550" t="e">
            <v>#N/A</v>
          </cell>
          <cell r="N550" t="e">
            <v>#REF!</v>
          </cell>
          <cell r="O550" t="e">
            <v>#REF!</v>
          </cell>
          <cell r="R550" t="e">
            <v>#REF!</v>
          </cell>
          <cell r="S550" t="e">
            <v>#REF!</v>
          </cell>
          <cell r="T550" t="e">
            <v>#REF!</v>
          </cell>
          <cell r="U550" t="e">
            <v>#REF!</v>
          </cell>
          <cell r="V550" t="e">
            <v>#REF!</v>
          </cell>
          <cell r="W550" t="e">
            <v>#REF!</v>
          </cell>
          <cell r="X550" t="e">
            <v>#REF!</v>
          </cell>
          <cell r="Y550" t="e">
            <v>#REF!</v>
          </cell>
          <cell r="AA550" t="e">
            <v>#REF!</v>
          </cell>
          <cell r="AB550" t="e">
            <v>#REF!</v>
          </cell>
          <cell r="AC550" t="e">
            <v>#REF!</v>
          </cell>
          <cell r="AE550" t="e">
            <v>#REF!</v>
          </cell>
          <cell r="AF550" t="e">
            <v>#REF!</v>
          </cell>
          <cell r="AG550" t="e">
            <v>#REF!</v>
          </cell>
          <cell r="AH550" t="e">
            <v>#REF!</v>
          </cell>
          <cell r="AI550" t="e">
            <v>#REF!</v>
          </cell>
          <cell r="AJ550" t="e">
            <v>#REF!</v>
          </cell>
          <cell r="AK550" t="e">
            <v>#REF!</v>
          </cell>
          <cell r="AL550" t="e">
            <v>#REF!</v>
          </cell>
          <cell r="AM550" t="e">
            <v>#REF!</v>
          </cell>
          <cell r="AN550" t="e">
            <v>#REF!</v>
          </cell>
          <cell r="AQ550" t="e">
            <v>#REF!</v>
          </cell>
          <cell r="AR550" t="e">
            <v>#REF!</v>
          </cell>
          <cell r="BX550">
            <v>0</v>
          </cell>
          <cell r="BY550">
            <v>0</v>
          </cell>
          <cell r="CA550" t="e">
            <v>#REF!</v>
          </cell>
          <cell r="CB550" t="e">
            <v>#REF!</v>
          </cell>
          <cell r="CC550">
            <v>0</v>
          </cell>
          <cell r="CD550">
            <v>0</v>
          </cell>
          <cell r="CE550" t="str">
            <v>In-year Capital Expenditure</v>
          </cell>
          <cell r="CG550" t="e">
            <v>#REF!</v>
          </cell>
          <cell r="CJ550" t="e">
            <v>#REF!</v>
          </cell>
        </row>
        <row r="551">
          <cell r="A551" t="str">
            <v>XPZAA1400 Total</v>
          </cell>
          <cell r="B551" t="str">
            <v>XPZAA1400</v>
          </cell>
          <cell r="C551" t="str">
            <v xml:space="preserve"> Total</v>
          </cell>
          <cell r="D551" t="str">
            <v>XPZAA1400 Total</v>
          </cell>
          <cell r="E551" t="str">
            <v>XPZAA</v>
          </cell>
          <cell r="F551">
            <v>1400</v>
          </cell>
          <cell r="G551" t="str">
            <v>XPZAA1400</v>
          </cell>
          <cell r="H551" t="str">
            <v>LAND ACQUISITION</v>
          </cell>
          <cell r="I551" t="str">
            <v>BUTLER'S FARM</v>
          </cell>
          <cell r="J551" t="str">
            <v>GENERAL</v>
          </cell>
          <cell r="K551" t="str">
            <v>GENERAL</v>
          </cell>
          <cell r="N551" t="e">
            <v>#REF!</v>
          </cell>
          <cell r="O551" t="e">
            <v>#REF!</v>
          </cell>
          <cell r="R551" t="e">
            <v>#REF!</v>
          </cell>
          <cell r="S551" t="e">
            <v>#REF!</v>
          </cell>
          <cell r="V551">
            <v>0</v>
          </cell>
          <cell r="X551">
            <v>0</v>
          </cell>
          <cell r="AE551">
            <v>0</v>
          </cell>
          <cell r="AG551">
            <v>0</v>
          </cell>
          <cell r="AN551">
            <v>0</v>
          </cell>
          <cell r="AQ551">
            <v>0</v>
          </cell>
          <cell r="AR551">
            <v>0</v>
          </cell>
          <cell r="BX551">
            <v>0</v>
          </cell>
          <cell r="BY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 t="str">
            <v>In-year Capital Expenditure</v>
          </cell>
          <cell r="CG551">
            <v>0</v>
          </cell>
          <cell r="CJ551">
            <v>0</v>
          </cell>
        </row>
        <row r="552">
          <cell r="A552" t="str">
            <v>XPZAA1410 Total</v>
          </cell>
          <cell r="B552" t="str">
            <v>XPZAA1410</v>
          </cell>
          <cell r="C552" t="str">
            <v xml:space="preserve"> Total</v>
          </cell>
          <cell r="D552" t="str">
            <v>XPZAA1410 Total</v>
          </cell>
          <cell r="E552" t="str">
            <v>XPZAA</v>
          </cell>
          <cell r="F552">
            <v>1410</v>
          </cell>
          <cell r="G552" t="str">
            <v>XPZAA1410</v>
          </cell>
          <cell r="H552" t="str">
            <v>LAND ACQUISITION</v>
          </cell>
          <cell r="I552" t="str">
            <v>BUTLER'S FARM</v>
          </cell>
          <cell r="J552" t="str">
            <v>GENERAL</v>
          </cell>
          <cell r="K552" t="str">
            <v>PLANNING APPROVAL COSTS</v>
          </cell>
          <cell r="N552" t="e">
            <v>#REF!</v>
          </cell>
          <cell r="O552" t="e">
            <v>#REF!</v>
          </cell>
          <cell r="R552" t="e">
            <v>#REF!</v>
          </cell>
          <cell r="S552" t="e">
            <v>#REF!</v>
          </cell>
          <cell r="V552">
            <v>0</v>
          </cell>
          <cell r="X552">
            <v>0</v>
          </cell>
          <cell r="Y552" t="e">
            <v>#REF!</v>
          </cell>
          <cell r="AE552">
            <v>0</v>
          </cell>
          <cell r="AG552">
            <v>0</v>
          </cell>
          <cell r="AN552">
            <v>0</v>
          </cell>
          <cell r="AQ552">
            <v>0</v>
          </cell>
          <cell r="AR552">
            <v>0</v>
          </cell>
          <cell r="BX552">
            <v>0</v>
          </cell>
          <cell r="BY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 t="str">
            <v>In-year Capital Expenditure</v>
          </cell>
          <cell r="CG552">
            <v>0</v>
          </cell>
          <cell r="CJ552">
            <v>0</v>
          </cell>
        </row>
        <row r="553">
          <cell r="A553" t="str">
            <v>XPZAA1420 Total</v>
          </cell>
          <cell r="B553" t="str">
            <v>XPZAA1420</v>
          </cell>
          <cell r="C553" t="str">
            <v xml:space="preserve"> Total</v>
          </cell>
          <cell r="D553" t="str">
            <v>XPZAA1420 Total</v>
          </cell>
          <cell r="E553" t="str">
            <v>XPZAA</v>
          </cell>
          <cell r="F553">
            <v>1420</v>
          </cell>
          <cell r="G553" t="str">
            <v>XPZAA1420</v>
          </cell>
          <cell r="H553" t="str">
            <v>LAND ACQUISITION</v>
          </cell>
          <cell r="I553" t="str">
            <v>BUTLER'S FARM</v>
          </cell>
          <cell r="J553" t="str">
            <v>GENERAL</v>
          </cell>
          <cell r="K553" t="str">
            <v>COMMUNICATION COSTS</v>
          </cell>
          <cell r="N553" t="e">
            <v>#REF!</v>
          </cell>
          <cell r="O553" t="e">
            <v>#REF!</v>
          </cell>
          <cell r="R553" t="e">
            <v>#REF!</v>
          </cell>
          <cell r="S553" t="e">
            <v>#REF!</v>
          </cell>
          <cell r="V553">
            <v>0</v>
          </cell>
          <cell r="X553">
            <v>0</v>
          </cell>
          <cell r="Y553" t="e">
            <v>#REF!</v>
          </cell>
          <cell r="AE553">
            <v>0</v>
          </cell>
          <cell r="AG553">
            <v>0</v>
          </cell>
          <cell r="AN553">
            <v>0</v>
          </cell>
          <cell r="AQ553">
            <v>0</v>
          </cell>
          <cell r="AR553">
            <v>0</v>
          </cell>
          <cell r="BX553">
            <v>0</v>
          </cell>
          <cell r="BY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 t="str">
            <v>In-year Capital Expenditure</v>
          </cell>
          <cell r="CG553">
            <v>0</v>
          </cell>
          <cell r="CJ553">
            <v>0</v>
          </cell>
        </row>
        <row r="554">
          <cell r="A554" t="str">
            <v>XPZAA5310 Total</v>
          </cell>
          <cell r="B554" t="str">
            <v>XPZAA5310</v>
          </cell>
          <cell r="C554" t="str">
            <v xml:space="preserve"> Total</v>
          </cell>
          <cell r="D554" t="str">
            <v>XPZAA5310 Total</v>
          </cell>
          <cell r="E554" t="str">
            <v>XPZAA</v>
          </cell>
          <cell r="F554">
            <v>5310</v>
          </cell>
          <cell r="G554" t="str">
            <v>XPZAA5310</v>
          </cell>
          <cell r="H554" t="str">
            <v>LAND ACQUISITION</v>
          </cell>
          <cell r="I554" t="str">
            <v>BUTLER'S FARM</v>
          </cell>
          <cell r="J554" t="str">
            <v>GENERAL</v>
          </cell>
          <cell r="K554" t="str">
            <v>HIGHWAYS ENGINEERS</v>
          </cell>
          <cell r="N554" t="e">
            <v>#REF!</v>
          </cell>
          <cell r="O554" t="e">
            <v>#REF!</v>
          </cell>
          <cell r="R554" t="e">
            <v>#REF!</v>
          </cell>
          <cell r="S554" t="e">
            <v>#REF!</v>
          </cell>
          <cell r="V554">
            <v>0</v>
          </cell>
          <cell r="X554">
            <v>0</v>
          </cell>
          <cell r="AE554">
            <v>0</v>
          </cell>
          <cell r="AG554">
            <v>0</v>
          </cell>
          <cell r="AN554">
            <v>0</v>
          </cell>
          <cell r="AQ554">
            <v>0</v>
          </cell>
          <cell r="AR554">
            <v>0</v>
          </cell>
          <cell r="BX554">
            <v>0</v>
          </cell>
          <cell r="BY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 t="str">
            <v>In-year Capital Expenditure</v>
          </cell>
          <cell r="CG554">
            <v>0</v>
          </cell>
          <cell r="CJ554">
            <v>0</v>
          </cell>
        </row>
        <row r="555">
          <cell r="A555" t="str">
            <v>XPZBA1400 Total</v>
          </cell>
          <cell r="B555" t="str">
            <v>XPZBA1400</v>
          </cell>
          <cell r="C555" t="str">
            <v xml:space="preserve"> Total</v>
          </cell>
          <cell r="D555" t="str">
            <v>XPZBA1400 Total</v>
          </cell>
          <cell r="E555" t="str">
            <v>XPZBA</v>
          </cell>
          <cell r="F555">
            <v>1400</v>
          </cell>
          <cell r="G555" t="str">
            <v>XPZBA1400</v>
          </cell>
          <cell r="H555" t="str">
            <v>LAND ACQUISITION</v>
          </cell>
          <cell r="I555" t="str">
            <v>CRAB TREE ROUGH</v>
          </cell>
          <cell r="J555" t="str">
            <v>GENERAL</v>
          </cell>
          <cell r="K555" t="str">
            <v>GENERAL</v>
          </cell>
          <cell r="N555" t="e">
            <v>#REF!</v>
          </cell>
          <cell r="O555" t="e">
            <v>#REF!</v>
          </cell>
          <cell r="R555" t="e">
            <v>#REF!</v>
          </cell>
          <cell r="S555" t="e">
            <v>#REF!</v>
          </cell>
          <cell r="V555">
            <v>0</v>
          </cell>
          <cell r="X555">
            <v>0</v>
          </cell>
          <cell r="AE555">
            <v>0</v>
          </cell>
          <cell r="AG555">
            <v>0</v>
          </cell>
          <cell r="AN555">
            <v>0</v>
          </cell>
          <cell r="AQ555">
            <v>0</v>
          </cell>
          <cell r="AR555">
            <v>0</v>
          </cell>
          <cell r="BX555">
            <v>0</v>
          </cell>
          <cell r="BY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 t="str">
            <v>In-year Capital Expenditure</v>
          </cell>
          <cell r="CG555">
            <v>0</v>
          </cell>
          <cell r="CJ555">
            <v>0</v>
          </cell>
        </row>
        <row r="556">
          <cell r="A556" t="str">
            <v>XPZBA1410 Total</v>
          </cell>
          <cell r="B556" t="str">
            <v>XPZBA1410</v>
          </cell>
          <cell r="C556" t="str">
            <v xml:space="preserve"> Total</v>
          </cell>
          <cell r="D556" t="str">
            <v>XPZBA1410 Total</v>
          </cell>
          <cell r="E556" t="str">
            <v>XPZBA</v>
          </cell>
          <cell r="F556">
            <v>1410</v>
          </cell>
          <cell r="G556" t="str">
            <v>XPZBA1410</v>
          </cell>
          <cell r="H556" t="str">
            <v>LAND ACQUISITION</v>
          </cell>
          <cell r="I556" t="str">
            <v>CRAB TREE ROUGH</v>
          </cell>
          <cell r="J556" t="str">
            <v>GENERAL</v>
          </cell>
          <cell r="K556" t="str">
            <v>PLANNING APPROVAL COSTS</v>
          </cell>
          <cell r="N556" t="e">
            <v>#REF!</v>
          </cell>
          <cell r="O556" t="e">
            <v>#REF!</v>
          </cell>
          <cell r="R556" t="e">
            <v>#REF!</v>
          </cell>
          <cell r="S556" t="e">
            <v>#REF!</v>
          </cell>
          <cell r="V556">
            <v>0</v>
          </cell>
          <cell r="X556">
            <v>0</v>
          </cell>
          <cell r="AE556">
            <v>0</v>
          </cell>
          <cell r="AG556">
            <v>0</v>
          </cell>
          <cell r="AN556">
            <v>0</v>
          </cell>
          <cell r="AQ556">
            <v>0</v>
          </cell>
          <cell r="AR556">
            <v>0</v>
          </cell>
          <cell r="BX556">
            <v>0</v>
          </cell>
          <cell r="BY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 t="str">
            <v>In-year Capital Expenditure</v>
          </cell>
          <cell r="CG556">
            <v>0</v>
          </cell>
          <cell r="CJ556">
            <v>0</v>
          </cell>
        </row>
        <row r="557">
          <cell r="A557" t="str">
            <v>XPZBA5310 Total</v>
          </cell>
          <cell r="B557" t="str">
            <v>XPZBA5310</v>
          </cell>
          <cell r="C557" t="str">
            <v xml:space="preserve"> Total</v>
          </cell>
          <cell r="D557" t="str">
            <v>XPZBA5310 Total</v>
          </cell>
          <cell r="E557" t="str">
            <v>XPZBA</v>
          </cell>
          <cell r="F557">
            <v>5310</v>
          </cell>
          <cell r="G557" t="str">
            <v>XPZBA5310</v>
          </cell>
          <cell r="H557" t="str">
            <v>LAND ACQUISITION</v>
          </cell>
          <cell r="I557" t="str">
            <v>CRAB TREE ROUGH</v>
          </cell>
          <cell r="J557" t="str">
            <v>GENERAL</v>
          </cell>
          <cell r="K557" t="str">
            <v>HIGHWAYS ENGINEERS</v>
          </cell>
          <cell r="N557" t="e">
            <v>#REF!</v>
          </cell>
          <cell r="O557" t="e">
            <v>#REF!</v>
          </cell>
          <cell r="R557" t="e">
            <v>#REF!</v>
          </cell>
          <cell r="S557" t="e">
            <v>#REF!</v>
          </cell>
          <cell r="V557">
            <v>0</v>
          </cell>
          <cell r="X557">
            <v>0</v>
          </cell>
          <cell r="AE557">
            <v>0</v>
          </cell>
          <cell r="AG557">
            <v>0</v>
          </cell>
          <cell r="AN557">
            <v>0</v>
          </cell>
          <cell r="AQ557">
            <v>0</v>
          </cell>
          <cell r="AR557">
            <v>0</v>
          </cell>
          <cell r="BX557">
            <v>0</v>
          </cell>
          <cell r="BY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 t="str">
            <v>In-year Capital Expenditure</v>
          </cell>
          <cell r="CG557">
            <v>0</v>
          </cell>
          <cell r="CJ557">
            <v>0</v>
          </cell>
        </row>
        <row r="558">
          <cell r="A558" t="str">
            <v>XPZCA232 Total</v>
          </cell>
          <cell r="B558" t="str">
            <v>XPZCA232</v>
          </cell>
          <cell r="C558" t="str">
            <v xml:space="preserve"> Total</v>
          </cell>
          <cell r="D558" t="str">
            <v>XPZCA232 Total</v>
          </cell>
          <cell r="E558" t="str">
            <v>XPZCA</v>
          </cell>
          <cell r="F558">
            <v>232</v>
          </cell>
          <cell r="G558" t="str">
            <v>XPZCA232</v>
          </cell>
          <cell r="H558" t="str">
            <v>LAND ACQUISITION</v>
          </cell>
          <cell r="I558" t="str">
            <v>GILLMOSS MRF</v>
          </cell>
          <cell r="J558" t="str">
            <v>GENERAL</v>
          </cell>
          <cell r="K558" t="str">
            <v>PLANNING COMMUNICATIONS</v>
          </cell>
          <cell r="N558" t="e">
            <v>#REF!</v>
          </cell>
          <cell r="O558" t="e">
            <v>#REF!</v>
          </cell>
          <cell r="R558" t="e">
            <v>#REF!</v>
          </cell>
          <cell r="S558" t="e">
            <v>#REF!</v>
          </cell>
          <cell r="V558">
            <v>0</v>
          </cell>
          <cell r="X558">
            <v>0</v>
          </cell>
          <cell r="AE558">
            <v>0</v>
          </cell>
          <cell r="AG558">
            <v>0</v>
          </cell>
          <cell r="AN558">
            <v>0</v>
          </cell>
          <cell r="AQ558">
            <v>0</v>
          </cell>
          <cell r="AR558">
            <v>0</v>
          </cell>
          <cell r="BX558">
            <v>0</v>
          </cell>
          <cell r="BY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 t="str">
            <v>In-year Capital Expenditure</v>
          </cell>
          <cell r="CG558">
            <v>0</v>
          </cell>
          <cell r="CJ558">
            <v>0</v>
          </cell>
        </row>
        <row r="559">
          <cell r="A559" t="str">
            <v>XPZCA1410 Total</v>
          </cell>
          <cell r="B559" t="str">
            <v>XPZCA1410</v>
          </cell>
          <cell r="C559" t="str">
            <v xml:space="preserve"> Total</v>
          </cell>
          <cell r="D559" t="str">
            <v>XPZCA1410 Total</v>
          </cell>
          <cell r="E559" t="str">
            <v>XPZCA</v>
          </cell>
          <cell r="F559">
            <v>1410</v>
          </cell>
          <cell r="G559" t="str">
            <v>XPZCA1410</v>
          </cell>
          <cell r="H559" t="str">
            <v>LAND ACQUISITION</v>
          </cell>
          <cell r="I559" t="str">
            <v>GILLMOSS MRF</v>
          </cell>
          <cell r="J559" t="str">
            <v>GENERAL</v>
          </cell>
          <cell r="K559" t="str">
            <v>PLANNING APPROVAL COSTS</v>
          </cell>
          <cell r="N559" t="e">
            <v>#REF!</v>
          </cell>
          <cell r="O559" t="e">
            <v>#REF!</v>
          </cell>
          <cell r="R559" t="e">
            <v>#REF!</v>
          </cell>
          <cell r="S559" t="e">
            <v>#REF!</v>
          </cell>
          <cell r="T559" t="e">
            <v>#REF!</v>
          </cell>
          <cell r="U559" t="e">
            <v>#REF!</v>
          </cell>
          <cell r="V559" t="e">
            <v>#REF!</v>
          </cell>
          <cell r="W559" t="e">
            <v>#REF!</v>
          </cell>
          <cell r="X559" t="e">
            <v>#REF!</v>
          </cell>
          <cell r="AA559" t="e">
            <v>#REF!</v>
          </cell>
          <cell r="AB559" t="e">
            <v>#REF!</v>
          </cell>
          <cell r="AC559" t="e">
            <v>#REF!</v>
          </cell>
          <cell r="AE559" t="e">
            <v>#REF!</v>
          </cell>
          <cell r="AF559" t="e">
            <v>#REF!</v>
          </cell>
          <cell r="AG559" t="e">
            <v>#REF!</v>
          </cell>
          <cell r="AH559" t="e">
            <v>#REF!</v>
          </cell>
          <cell r="AI559" t="e">
            <v>#REF!</v>
          </cell>
          <cell r="AJ559" t="e">
            <v>#REF!</v>
          </cell>
          <cell r="AK559" t="e">
            <v>#REF!</v>
          </cell>
          <cell r="AL559" t="e">
            <v>#REF!</v>
          </cell>
          <cell r="AM559" t="e">
            <v>#REF!</v>
          </cell>
          <cell r="AN559" t="e">
            <v>#REF!</v>
          </cell>
          <cell r="AQ559" t="e">
            <v>#REF!</v>
          </cell>
          <cell r="AR559" t="e">
            <v>#REF!</v>
          </cell>
          <cell r="BX559">
            <v>0</v>
          </cell>
          <cell r="BY559">
            <v>0</v>
          </cell>
          <cell r="CA559" t="e">
            <v>#REF!</v>
          </cell>
          <cell r="CB559" t="e">
            <v>#REF!</v>
          </cell>
          <cell r="CC559">
            <v>0</v>
          </cell>
          <cell r="CD559">
            <v>0</v>
          </cell>
          <cell r="CE559" t="str">
            <v>In-year Capital Expenditure</v>
          </cell>
          <cell r="CG559" t="e">
            <v>#REF!</v>
          </cell>
          <cell r="CJ559" t="e">
            <v>#REF!</v>
          </cell>
        </row>
        <row r="560">
          <cell r="A560" t="str">
            <v>XPZCA1420 Total</v>
          </cell>
          <cell r="B560" t="str">
            <v>XPZCA1420</v>
          </cell>
          <cell r="C560" t="str">
            <v xml:space="preserve"> Total</v>
          </cell>
          <cell r="D560" t="str">
            <v>XPZCA1420 Total</v>
          </cell>
          <cell r="E560" t="str">
            <v>XPZCA</v>
          </cell>
          <cell r="F560">
            <v>1420</v>
          </cell>
          <cell r="G560" t="str">
            <v>XPZCA1420</v>
          </cell>
          <cell r="H560" t="str">
            <v>LAND ACQUISITION</v>
          </cell>
          <cell r="I560" t="str">
            <v>GILLMOSS MRF</v>
          </cell>
          <cell r="J560" t="str">
            <v>GENERAL</v>
          </cell>
          <cell r="K560" t="str">
            <v>COMMUNICATION COSTS</v>
          </cell>
          <cell r="N560" t="e">
            <v>#REF!</v>
          </cell>
          <cell r="O560" t="e">
            <v>#REF!</v>
          </cell>
          <cell r="R560" t="e">
            <v>#REF!</v>
          </cell>
          <cell r="S560" t="e">
            <v>#REF!</v>
          </cell>
          <cell r="T560" t="e">
            <v>#REF!</v>
          </cell>
          <cell r="U560" t="e">
            <v>#REF!</v>
          </cell>
          <cell r="V560" t="e">
            <v>#REF!</v>
          </cell>
          <cell r="W560" t="e">
            <v>#REF!</v>
          </cell>
          <cell r="X560" t="e">
            <v>#REF!</v>
          </cell>
          <cell r="AA560" t="e">
            <v>#REF!</v>
          </cell>
          <cell r="AB560" t="e">
            <v>#REF!</v>
          </cell>
          <cell r="AC560" t="e">
            <v>#REF!</v>
          </cell>
          <cell r="AE560" t="e">
            <v>#REF!</v>
          </cell>
          <cell r="AF560" t="e">
            <v>#REF!</v>
          </cell>
          <cell r="AG560" t="e">
            <v>#REF!</v>
          </cell>
          <cell r="AH560" t="e">
            <v>#REF!</v>
          </cell>
          <cell r="AI560" t="e">
            <v>#REF!</v>
          </cell>
          <cell r="AJ560" t="e">
            <v>#REF!</v>
          </cell>
          <cell r="AK560" t="e">
            <v>#REF!</v>
          </cell>
          <cell r="AL560" t="e">
            <v>#REF!</v>
          </cell>
          <cell r="AM560" t="e">
            <v>#REF!</v>
          </cell>
          <cell r="AN560" t="e">
            <v>#REF!</v>
          </cell>
          <cell r="AQ560" t="e">
            <v>#REF!</v>
          </cell>
          <cell r="AR560" t="e">
            <v>#REF!</v>
          </cell>
          <cell r="BX560">
            <v>0</v>
          </cell>
          <cell r="BY560">
            <v>0</v>
          </cell>
          <cell r="CA560" t="e">
            <v>#REF!</v>
          </cell>
          <cell r="CB560" t="e">
            <v>#REF!</v>
          </cell>
          <cell r="CC560">
            <v>0</v>
          </cell>
          <cell r="CD560">
            <v>0</v>
          </cell>
          <cell r="CE560" t="str">
            <v>In-year Capital Expenditure</v>
          </cell>
          <cell r="CG560" t="e">
            <v>#REF!</v>
          </cell>
          <cell r="CJ560" t="e">
            <v>#REF!</v>
          </cell>
        </row>
        <row r="561">
          <cell r="A561" t="str">
            <v>XPZDA1400 Total</v>
          </cell>
          <cell r="B561" t="str">
            <v>XPZDA1400</v>
          </cell>
          <cell r="C561" t="str">
            <v xml:space="preserve"> Total</v>
          </cell>
          <cell r="D561" t="str">
            <v>XPZDA1400 Total</v>
          </cell>
          <cell r="E561" t="str">
            <v>XPZDA</v>
          </cell>
          <cell r="F561">
            <v>1400</v>
          </cell>
          <cell r="G561" t="str">
            <v>XPZDA1400</v>
          </cell>
          <cell r="H561" t="str">
            <v>LAND ACQUISITION</v>
          </cell>
          <cell r="I561" t="str">
            <v>DITTON SIDINGS</v>
          </cell>
          <cell r="J561" t="str">
            <v>GENERAL</v>
          </cell>
          <cell r="K561" t="str">
            <v>GENERAL</v>
          </cell>
          <cell r="N561" t="e">
            <v>#REF!</v>
          </cell>
          <cell r="O561" t="e">
            <v>#REF!</v>
          </cell>
          <cell r="R561" t="e">
            <v>#REF!</v>
          </cell>
          <cell r="S561" t="e">
            <v>#REF!</v>
          </cell>
          <cell r="V561">
            <v>0</v>
          </cell>
          <cell r="X561">
            <v>0</v>
          </cell>
          <cell r="AE561">
            <v>0</v>
          </cell>
          <cell r="AG561">
            <v>0</v>
          </cell>
          <cell r="AN561">
            <v>0</v>
          </cell>
          <cell r="AQ561">
            <v>0</v>
          </cell>
          <cell r="AR561">
            <v>0</v>
          </cell>
          <cell r="BX561">
            <v>0</v>
          </cell>
          <cell r="BY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 t="str">
            <v>In-year Capital Expenditure</v>
          </cell>
          <cell r="CG561">
            <v>0</v>
          </cell>
          <cell r="CJ561">
            <v>0</v>
          </cell>
        </row>
        <row r="562">
          <cell r="A562" t="str">
            <v>XPZDA1410 Total</v>
          </cell>
          <cell r="B562" t="str">
            <v>XPZDA1410</v>
          </cell>
          <cell r="C562" t="str">
            <v xml:space="preserve"> Total</v>
          </cell>
          <cell r="D562" t="str">
            <v>XPZDA1410 Total</v>
          </cell>
          <cell r="E562" t="str">
            <v>XPZDA</v>
          </cell>
          <cell r="F562">
            <v>1410</v>
          </cell>
          <cell r="G562" t="str">
            <v>XPZDA1410</v>
          </cell>
          <cell r="H562" t="str">
            <v>LAND ACQUISITION</v>
          </cell>
          <cell r="I562" t="str">
            <v>DITTON SIDINGS</v>
          </cell>
          <cell r="J562" t="str">
            <v>GENERAL</v>
          </cell>
          <cell r="K562" t="str">
            <v>PLANNING APPROVAL COSTS</v>
          </cell>
          <cell r="N562" t="e">
            <v>#REF!</v>
          </cell>
          <cell r="O562" t="e">
            <v>#REF!</v>
          </cell>
          <cell r="R562" t="e">
            <v>#REF!</v>
          </cell>
          <cell r="S562" t="e">
            <v>#REF!</v>
          </cell>
          <cell r="T562" t="e">
            <v>#REF!</v>
          </cell>
          <cell r="U562" t="e">
            <v>#REF!</v>
          </cell>
          <cell r="V562" t="e">
            <v>#REF!</v>
          </cell>
          <cell r="W562" t="e">
            <v>#REF!</v>
          </cell>
          <cell r="X562" t="e">
            <v>#REF!</v>
          </cell>
          <cell r="AA562" t="e">
            <v>#REF!</v>
          </cell>
          <cell r="AB562" t="e">
            <v>#REF!</v>
          </cell>
          <cell r="AC562" t="e">
            <v>#REF!</v>
          </cell>
          <cell r="AE562" t="e">
            <v>#REF!</v>
          </cell>
          <cell r="AF562" t="e">
            <v>#REF!</v>
          </cell>
          <cell r="AG562" t="e">
            <v>#REF!</v>
          </cell>
          <cell r="AH562" t="e">
            <v>#REF!</v>
          </cell>
          <cell r="AI562" t="e">
            <v>#REF!</v>
          </cell>
          <cell r="AJ562" t="e">
            <v>#REF!</v>
          </cell>
          <cell r="AK562" t="e">
            <v>#REF!</v>
          </cell>
          <cell r="AL562" t="e">
            <v>#REF!</v>
          </cell>
          <cell r="AM562" t="e">
            <v>#REF!</v>
          </cell>
          <cell r="AN562" t="e">
            <v>#REF!</v>
          </cell>
          <cell r="AQ562" t="e">
            <v>#REF!</v>
          </cell>
          <cell r="AR562" t="e">
            <v>#REF!</v>
          </cell>
          <cell r="BX562">
            <v>0</v>
          </cell>
          <cell r="BY562">
            <v>0</v>
          </cell>
          <cell r="CA562" t="e">
            <v>#REF!</v>
          </cell>
          <cell r="CB562" t="e">
            <v>#REF!</v>
          </cell>
          <cell r="CC562">
            <v>0</v>
          </cell>
          <cell r="CD562">
            <v>0</v>
          </cell>
          <cell r="CE562" t="str">
            <v>In-year Capital Expenditure</v>
          </cell>
          <cell r="CG562" t="e">
            <v>#REF!</v>
          </cell>
          <cell r="CJ562" t="e">
            <v>#REF!</v>
          </cell>
        </row>
        <row r="563">
          <cell r="A563" t="str">
            <v>XPZHA1410 Total</v>
          </cell>
          <cell r="B563" t="str">
            <v>XPZHA1410</v>
          </cell>
          <cell r="C563" t="str">
            <v xml:space="preserve"> Total</v>
          </cell>
          <cell r="D563" t="str">
            <v>XPZHA1410 Total</v>
          </cell>
          <cell r="E563" t="str">
            <v>XPZHA</v>
          </cell>
          <cell r="F563">
            <v>1410</v>
          </cell>
          <cell r="G563" t="str">
            <v>XPZHA1410</v>
          </cell>
          <cell r="H563" t="str">
            <v>LAND ACQUISITION</v>
          </cell>
          <cell r="I563" t="str">
            <v>NEW IVC SITE</v>
          </cell>
          <cell r="J563" t="str">
            <v>GENERAL</v>
          </cell>
          <cell r="K563" t="str">
            <v>PLANNING APPROVAL COSTS</v>
          </cell>
          <cell r="N563" t="e">
            <v>#REF!</v>
          </cell>
          <cell r="O563" t="e">
            <v>#REF!</v>
          </cell>
          <cell r="R563" t="e">
            <v>#REF!</v>
          </cell>
          <cell r="S563" t="e">
            <v>#REF!</v>
          </cell>
          <cell r="V563">
            <v>0</v>
          </cell>
          <cell r="X563">
            <v>0</v>
          </cell>
          <cell r="AE563">
            <v>0</v>
          </cell>
          <cell r="AG563">
            <v>0</v>
          </cell>
          <cell r="AN563">
            <v>0</v>
          </cell>
          <cell r="AQ563">
            <v>0</v>
          </cell>
          <cell r="AR563">
            <v>0</v>
          </cell>
          <cell r="BX563">
            <v>0</v>
          </cell>
          <cell r="BY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 t="str">
            <v>In-year Capital Expenditure</v>
          </cell>
          <cell r="CG563">
            <v>0</v>
          </cell>
          <cell r="CJ563">
            <v>0</v>
          </cell>
        </row>
        <row r="564">
          <cell r="A564" t="str">
            <v>XPZLA1200 Total</v>
          </cell>
          <cell r="B564" t="str">
            <v>XPZLA1200</v>
          </cell>
          <cell r="C564" t="str">
            <v xml:space="preserve"> Total</v>
          </cell>
          <cell r="D564" t="str">
            <v>XPZLA1200 Total</v>
          </cell>
          <cell r="E564" t="str">
            <v>XPZLA</v>
          </cell>
          <cell r="F564">
            <v>1200</v>
          </cell>
          <cell r="G564" t="str">
            <v>XPZLA1200</v>
          </cell>
          <cell r="H564" t="str">
            <v>LAND ACQUISITION</v>
          </cell>
          <cell r="I564" t="str">
            <v>LIVERPOOL SITE 2</v>
          </cell>
          <cell r="J564" t="str">
            <v>GENERAL</v>
          </cell>
          <cell r="K564" t="str">
            <v>GENERAL</v>
          </cell>
          <cell r="N564" t="e">
            <v>#REF!</v>
          </cell>
          <cell r="O564" t="e">
            <v>#REF!</v>
          </cell>
          <cell r="R564" t="e">
            <v>#REF!</v>
          </cell>
          <cell r="S564" t="e">
            <v>#REF!</v>
          </cell>
          <cell r="V564">
            <v>0</v>
          </cell>
          <cell r="X564">
            <v>0</v>
          </cell>
          <cell r="AC564" t="e">
            <v>#REF!</v>
          </cell>
          <cell r="AE564" t="e">
            <v>#REF!</v>
          </cell>
          <cell r="AG564" t="e">
            <v>#REF!</v>
          </cell>
          <cell r="AN564">
            <v>0</v>
          </cell>
          <cell r="AQ564">
            <v>0</v>
          </cell>
          <cell r="AR564">
            <v>0</v>
          </cell>
          <cell r="BX564">
            <v>0</v>
          </cell>
          <cell r="BY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 t="str">
            <v>In-year Capital Expenditure</v>
          </cell>
          <cell r="CG564">
            <v>0</v>
          </cell>
          <cell r="CJ564">
            <v>0</v>
          </cell>
        </row>
        <row r="565">
          <cell r="A565" t="str">
            <v>XPZLA1400 Total</v>
          </cell>
          <cell r="B565" t="str">
            <v>XPZLA1400</v>
          </cell>
          <cell r="C565" t="str">
            <v xml:space="preserve"> Total</v>
          </cell>
          <cell r="D565" t="str">
            <v>XPZLA1400 Total</v>
          </cell>
          <cell r="E565" t="str">
            <v>XPZLA</v>
          </cell>
          <cell r="F565">
            <v>1400</v>
          </cell>
          <cell r="G565" t="str">
            <v>XPZLA1400</v>
          </cell>
          <cell r="H565" t="str">
            <v>LAND ACQUISITION</v>
          </cell>
          <cell r="I565" t="str">
            <v>LIVERPOOL SITE 2</v>
          </cell>
          <cell r="J565" t="str">
            <v>GENERAL</v>
          </cell>
          <cell r="K565" t="str">
            <v>GENERAL</v>
          </cell>
          <cell r="N565" t="e">
            <v>#REF!</v>
          </cell>
          <cell r="O565" t="e">
            <v>#REF!</v>
          </cell>
          <cell r="R565" t="e">
            <v>#REF!</v>
          </cell>
          <cell r="S565" t="e">
            <v>#REF!</v>
          </cell>
          <cell r="T565" t="e">
            <v>#REF!</v>
          </cell>
          <cell r="U565" t="e">
            <v>#REF!</v>
          </cell>
          <cell r="V565" t="e">
            <v>#REF!</v>
          </cell>
          <cell r="W565" t="e">
            <v>#REF!</v>
          </cell>
          <cell r="X565" t="e">
            <v>#REF!</v>
          </cell>
          <cell r="AC565" t="e">
            <v>#REF!</v>
          </cell>
          <cell r="AE565" t="e">
            <v>#REF!</v>
          </cell>
          <cell r="AG565" t="e">
            <v>#REF!</v>
          </cell>
          <cell r="AN565">
            <v>0</v>
          </cell>
          <cell r="AQ565" t="e">
            <v>#REF!</v>
          </cell>
          <cell r="AR565">
            <v>0</v>
          </cell>
          <cell r="BX565">
            <v>0</v>
          </cell>
          <cell r="BY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 t="str">
            <v>In-year Capital Expenditure</v>
          </cell>
          <cell r="CG565">
            <v>0</v>
          </cell>
          <cell r="CJ565">
            <v>0</v>
          </cell>
        </row>
        <row r="566">
          <cell r="A566" t="str">
            <v>XPZLA1410 Total</v>
          </cell>
          <cell r="B566" t="str">
            <v>XPZLA1410</v>
          </cell>
          <cell r="C566" t="str">
            <v xml:space="preserve"> Total</v>
          </cell>
          <cell r="D566" t="str">
            <v>XPZLA1410 Total</v>
          </cell>
          <cell r="E566" t="str">
            <v>XPZLA</v>
          </cell>
          <cell r="F566">
            <v>1410</v>
          </cell>
          <cell r="G566" t="str">
            <v>XPZLA1410</v>
          </cell>
          <cell r="H566" t="str">
            <v>LAND ACQUISITION</v>
          </cell>
          <cell r="I566" t="str">
            <v>LIVERPOOL SITE 2</v>
          </cell>
          <cell r="J566" t="str">
            <v>GENERAL</v>
          </cell>
          <cell r="K566" t="str">
            <v>PLANNING APPROVAL COSTS</v>
          </cell>
          <cell r="N566" t="e">
            <v>#REF!</v>
          </cell>
          <cell r="O566" t="e">
            <v>#REF!</v>
          </cell>
          <cell r="R566" t="e">
            <v>#REF!</v>
          </cell>
          <cell r="S566" t="e">
            <v>#REF!</v>
          </cell>
          <cell r="V566">
            <v>0</v>
          </cell>
          <cell r="X566">
            <v>0</v>
          </cell>
          <cell r="AC566" t="e">
            <v>#REF!</v>
          </cell>
          <cell r="AE566" t="e">
            <v>#REF!</v>
          </cell>
          <cell r="AG566" t="e">
            <v>#REF!</v>
          </cell>
          <cell r="AN566">
            <v>0</v>
          </cell>
          <cell r="AQ566">
            <v>0</v>
          </cell>
          <cell r="AR566">
            <v>0</v>
          </cell>
          <cell r="BX566">
            <v>0</v>
          </cell>
          <cell r="BY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 t="str">
            <v>In-year Capital Expenditure</v>
          </cell>
          <cell r="CG566">
            <v>0</v>
          </cell>
          <cell r="CJ566">
            <v>0</v>
          </cell>
        </row>
        <row r="567">
          <cell r="A567" t="str">
            <v>XPZLA1420 Total</v>
          </cell>
          <cell r="B567" t="str">
            <v>XPZLA1420</v>
          </cell>
          <cell r="C567" t="str">
            <v xml:space="preserve"> Total</v>
          </cell>
          <cell r="D567" t="str">
            <v>XPZLA1420 Total</v>
          </cell>
          <cell r="E567" t="str">
            <v>XPZLA</v>
          </cell>
          <cell r="F567">
            <v>1420</v>
          </cell>
          <cell r="G567" t="str">
            <v>XPZLA1420</v>
          </cell>
          <cell r="H567" t="str">
            <v>LAND ACQUISITION</v>
          </cell>
          <cell r="I567" t="str">
            <v>LIVERPOOL SITE 2</v>
          </cell>
          <cell r="J567" t="str">
            <v>GENERAL</v>
          </cell>
          <cell r="K567" t="str">
            <v>COMMUNICATION COSTS</v>
          </cell>
          <cell r="N567" t="e">
            <v>#REF!</v>
          </cell>
          <cell r="O567" t="e">
            <v>#REF!</v>
          </cell>
          <cell r="R567" t="e">
            <v>#REF!</v>
          </cell>
          <cell r="S567" t="e">
            <v>#REF!</v>
          </cell>
          <cell r="V567">
            <v>0</v>
          </cell>
          <cell r="X567">
            <v>0</v>
          </cell>
          <cell r="AC567" t="e">
            <v>#REF!</v>
          </cell>
          <cell r="AE567" t="e">
            <v>#REF!</v>
          </cell>
          <cell r="AG567" t="e">
            <v>#REF!</v>
          </cell>
          <cell r="AN567">
            <v>0</v>
          </cell>
          <cell r="AQ567">
            <v>0</v>
          </cell>
          <cell r="AR567">
            <v>0</v>
          </cell>
          <cell r="BX567">
            <v>0</v>
          </cell>
          <cell r="BY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 t="str">
            <v>In-year Capital Expenditure</v>
          </cell>
          <cell r="CG567">
            <v>0</v>
          </cell>
          <cell r="CJ567">
            <v>0</v>
          </cell>
        </row>
        <row r="568">
          <cell r="A568" t="str">
            <v>XPZLA3370 Total</v>
          </cell>
          <cell r="B568" t="str">
            <v>XPZLA3370</v>
          </cell>
          <cell r="C568" t="str">
            <v xml:space="preserve"> Total</v>
          </cell>
          <cell r="D568" t="str">
            <v>XPZLA3370 Total</v>
          </cell>
          <cell r="E568" t="str">
            <v>XPZLA</v>
          </cell>
          <cell r="F568">
            <v>3370</v>
          </cell>
          <cell r="G568" t="str">
            <v>XPZLA3370</v>
          </cell>
          <cell r="H568" t="str">
            <v>LAND ACQUISITION</v>
          </cell>
          <cell r="I568" t="str">
            <v>LIVERPOOL SITE 2</v>
          </cell>
          <cell r="J568" t="str">
            <v>GENERAL</v>
          </cell>
          <cell r="K568" t="str">
            <v>OTHER WORKS</v>
          </cell>
          <cell r="N568" t="e">
            <v>#REF!</v>
          </cell>
          <cell r="O568" t="e">
            <v>#REF!</v>
          </cell>
          <cell r="R568" t="e">
            <v>#REF!</v>
          </cell>
          <cell r="S568" t="e">
            <v>#REF!</v>
          </cell>
          <cell r="V568">
            <v>0</v>
          </cell>
          <cell r="X568">
            <v>0</v>
          </cell>
          <cell r="AC568" t="e">
            <v>#REF!</v>
          </cell>
          <cell r="AE568" t="e">
            <v>#REF!</v>
          </cell>
          <cell r="AG568" t="e">
            <v>#REF!</v>
          </cell>
          <cell r="AN568">
            <v>0</v>
          </cell>
          <cell r="AQ568">
            <v>0</v>
          </cell>
          <cell r="AR568">
            <v>0</v>
          </cell>
          <cell r="BX568">
            <v>0</v>
          </cell>
          <cell r="BY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 t="str">
            <v>In-year Capital Expenditure</v>
          </cell>
          <cell r="CG568">
            <v>0</v>
          </cell>
          <cell r="CJ568">
            <v>0</v>
          </cell>
        </row>
        <row r="569">
          <cell r="A569" t="str">
            <v>XPZLA5310 Total</v>
          </cell>
          <cell r="B569" t="str">
            <v>XPZLA5310</v>
          </cell>
          <cell r="C569" t="str">
            <v xml:space="preserve"> Total</v>
          </cell>
          <cell r="D569" t="str">
            <v>XPZLA5310 Total</v>
          </cell>
          <cell r="E569" t="str">
            <v>XPZLA</v>
          </cell>
          <cell r="F569">
            <v>5310</v>
          </cell>
          <cell r="G569" t="str">
            <v>XPZLA5310</v>
          </cell>
          <cell r="H569" t="str">
            <v>LAND ACQUISITION</v>
          </cell>
          <cell r="I569" t="str">
            <v>LIVERPOOL SITE 2</v>
          </cell>
          <cell r="J569" t="str">
            <v>GENERAL</v>
          </cell>
          <cell r="K569" t="str">
            <v>HIGHWAYS ENGINEERS</v>
          </cell>
          <cell r="N569" t="e">
            <v>#REF!</v>
          </cell>
          <cell r="O569" t="e">
            <v>#REF!</v>
          </cell>
          <cell r="R569" t="e">
            <v>#REF!</v>
          </cell>
          <cell r="S569" t="e">
            <v>#REF!</v>
          </cell>
          <cell r="T569" t="e">
            <v>#REF!</v>
          </cell>
          <cell r="U569" t="e">
            <v>#REF!</v>
          </cell>
          <cell r="V569" t="e">
            <v>#REF!</v>
          </cell>
          <cell r="W569" t="e">
            <v>#REF!</v>
          </cell>
          <cell r="X569" t="e">
            <v>#REF!</v>
          </cell>
          <cell r="AC569" t="e">
            <v>#REF!</v>
          </cell>
          <cell r="AE569" t="e">
            <v>#REF!</v>
          </cell>
          <cell r="AG569" t="e">
            <v>#REF!</v>
          </cell>
          <cell r="AN569">
            <v>0</v>
          </cell>
          <cell r="AQ569" t="e">
            <v>#REF!</v>
          </cell>
          <cell r="AR569">
            <v>0</v>
          </cell>
          <cell r="BX569">
            <v>0</v>
          </cell>
          <cell r="BY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 t="str">
            <v>In-year Capital Expenditure</v>
          </cell>
          <cell r="CG569">
            <v>0</v>
          </cell>
          <cell r="CJ569">
            <v>0</v>
          </cell>
        </row>
        <row r="570">
          <cell r="A570" t="str">
            <v>XPZNA1200 Total</v>
          </cell>
          <cell r="B570" t="str">
            <v>XPZNA1200</v>
          </cell>
          <cell r="C570" t="str">
            <v xml:space="preserve"> Total</v>
          </cell>
          <cell r="D570" t="str">
            <v>XPZNA1200 Total</v>
          </cell>
          <cell r="E570" t="str">
            <v>XPZNA</v>
          </cell>
          <cell r="F570">
            <v>1200</v>
          </cell>
          <cell r="G570" t="str">
            <v>XPZNA1200</v>
          </cell>
          <cell r="H570" t="str">
            <v>LAND ACQUISITION</v>
          </cell>
          <cell r="I570" t="str">
            <v>HUYTON</v>
          </cell>
          <cell r="J570" t="str">
            <v>GENERAL</v>
          </cell>
          <cell r="K570" t="str">
            <v>GENERAL</v>
          </cell>
          <cell r="N570" t="e">
            <v>#REF!</v>
          </cell>
          <cell r="O570" t="e">
            <v>#REF!</v>
          </cell>
          <cell r="R570" t="e">
            <v>#REF!</v>
          </cell>
          <cell r="S570" t="e">
            <v>#REF!</v>
          </cell>
          <cell r="T570" t="e">
            <v>#REF!</v>
          </cell>
          <cell r="U570" t="e">
            <v>#REF!</v>
          </cell>
          <cell r="V570" t="e">
            <v>#REF!</v>
          </cell>
          <cell r="W570" t="e">
            <v>#REF!</v>
          </cell>
          <cell r="X570" t="e">
            <v>#REF!</v>
          </cell>
          <cell r="Y570" t="e">
            <v>#REF!</v>
          </cell>
          <cell r="AA570" t="e">
            <v>#REF!</v>
          </cell>
          <cell r="AB570" t="e">
            <v>#REF!</v>
          </cell>
          <cell r="AE570">
            <v>0</v>
          </cell>
          <cell r="AF570" t="e">
            <v>#REF!</v>
          </cell>
          <cell r="AG570" t="e">
            <v>#REF!</v>
          </cell>
          <cell r="AH570" t="e">
            <v>#REF!</v>
          </cell>
          <cell r="AI570" t="e">
            <v>#REF!</v>
          </cell>
          <cell r="AJ570" t="e">
            <v>#REF!</v>
          </cell>
          <cell r="AK570" t="e">
            <v>#REF!</v>
          </cell>
          <cell r="AL570" t="e">
            <v>#REF!</v>
          </cell>
          <cell r="AM570" t="e">
            <v>#REF!</v>
          </cell>
          <cell r="AN570" t="e">
            <v>#REF!</v>
          </cell>
          <cell r="AQ570" t="e">
            <v>#REF!</v>
          </cell>
          <cell r="AR570" t="e">
            <v>#REF!</v>
          </cell>
          <cell r="BX570">
            <v>0</v>
          </cell>
          <cell r="BY570">
            <v>0</v>
          </cell>
          <cell r="CA570" t="e">
            <v>#REF!</v>
          </cell>
          <cell r="CB570" t="e">
            <v>#REF!</v>
          </cell>
          <cell r="CC570">
            <v>0</v>
          </cell>
          <cell r="CD570">
            <v>0</v>
          </cell>
          <cell r="CE570" t="str">
            <v>In-year Capital Expenditure</v>
          </cell>
          <cell r="CG570" t="e">
            <v>#REF!</v>
          </cell>
          <cell r="CJ570" t="e">
            <v>#REF!</v>
          </cell>
        </row>
        <row r="571">
          <cell r="A571" t="str">
            <v>XPZNA1400 Total</v>
          </cell>
          <cell r="B571" t="str">
            <v>XPZNA1400</v>
          </cell>
          <cell r="C571" t="str">
            <v xml:space="preserve"> Total</v>
          </cell>
          <cell r="D571" t="str">
            <v>XPZNA1400 Total</v>
          </cell>
          <cell r="E571" t="str">
            <v>XPZNA</v>
          </cell>
          <cell r="F571">
            <v>1400</v>
          </cell>
          <cell r="G571" t="str">
            <v>XPZNA1400</v>
          </cell>
          <cell r="H571" t="str">
            <v>LAND ACQUISITION</v>
          </cell>
          <cell r="I571" t="str">
            <v>HUYTON</v>
          </cell>
          <cell r="J571" t="str">
            <v>GENERAL</v>
          </cell>
          <cell r="K571" t="str">
            <v>GENERAL</v>
          </cell>
          <cell r="N571" t="e">
            <v>#REF!</v>
          </cell>
          <cell r="O571" t="e">
            <v>#REF!</v>
          </cell>
          <cell r="R571" t="e">
            <v>#REF!</v>
          </cell>
          <cell r="S571" t="e">
            <v>#REF!</v>
          </cell>
          <cell r="T571" t="e">
            <v>#REF!</v>
          </cell>
          <cell r="U571" t="e">
            <v>#REF!</v>
          </cell>
          <cell r="V571" t="e">
            <v>#REF!</v>
          </cell>
          <cell r="W571" t="e">
            <v>#REF!</v>
          </cell>
          <cell r="X571" t="e">
            <v>#REF!</v>
          </cell>
          <cell r="Y571" t="e">
            <v>#REF!</v>
          </cell>
          <cell r="AA571" t="e">
            <v>#REF!</v>
          </cell>
          <cell r="AB571" t="e">
            <v>#REF!</v>
          </cell>
          <cell r="AE571">
            <v>0</v>
          </cell>
          <cell r="AF571" t="e">
            <v>#REF!</v>
          </cell>
          <cell r="AG571" t="e">
            <v>#REF!</v>
          </cell>
          <cell r="AH571" t="e">
            <v>#REF!</v>
          </cell>
          <cell r="AI571" t="e">
            <v>#REF!</v>
          </cell>
          <cell r="AJ571" t="e">
            <v>#REF!</v>
          </cell>
          <cell r="AK571" t="e">
            <v>#REF!</v>
          </cell>
          <cell r="AL571" t="e">
            <v>#REF!</v>
          </cell>
          <cell r="AM571" t="e">
            <v>#REF!</v>
          </cell>
          <cell r="AN571" t="e">
            <v>#REF!</v>
          </cell>
          <cell r="AQ571" t="e">
            <v>#REF!</v>
          </cell>
          <cell r="AR571" t="e">
            <v>#REF!</v>
          </cell>
          <cell r="BX571">
            <v>0</v>
          </cell>
          <cell r="BY571">
            <v>0</v>
          </cell>
          <cell r="CA571" t="e">
            <v>#REF!</v>
          </cell>
          <cell r="CB571" t="e">
            <v>#REF!</v>
          </cell>
          <cell r="CC571">
            <v>0</v>
          </cell>
          <cell r="CD571">
            <v>0</v>
          </cell>
          <cell r="CE571" t="str">
            <v>In-year Capital Expenditure</v>
          </cell>
          <cell r="CG571" t="e">
            <v>#REF!</v>
          </cell>
          <cell r="CJ571" t="e">
            <v>#REF!</v>
          </cell>
        </row>
        <row r="572">
          <cell r="A572" t="str">
            <v>XPZNA1410 Total</v>
          </cell>
          <cell r="B572" t="str">
            <v>XPZNA1410</v>
          </cell>
          <cell r="C572" t="str">
            <v xml:space="preserve"> Total</v>
          </cell>
          <cell r="D572" t="str">
            <v>XPZNA1410 Total</v>
          </cell>
          <cell r="E572" t="str">
            <v>XPZNA</v>
          </cell>
          <cell r="F572">
            <v>1410</v>
          </cell>
          <cell r="G572" t="str">
            <v>XPZNA1410</v>
          </cell>
          <cell r="H572" t="str">
            <v>LAND ACQUISITION</v>
          </cell>
          <cell r="I572" t="str">
            <v>HUYTON</v>
          </cell>
          <cell r="J572" t="str">
            <v>GENERAL</v>
          </cell>
          <cell r="K572" t="str">
            <v>PLANNING APPROVAL COSTS</v>
          </cell>
          <cell r="N572" t="e">
            <v>#REF!</v>
          </cell>
          <cell r="O572" t="e">
            <v>#REF!</v>
          </cell>
          <cell r="R572" t="e">
            <v>#REF!</v>
          </cell>
          <cell r="S572" t="e">
            <v>#REF!</v>
          </cell>
          <cell r="T572" t="e">
            <v>#REF!</v>
          </cell>
          <cell r="U572" t="e">
            <v>#REF!</v>
          </cell>
          <cell r="V572" t="e">
            <v>#REF!</v>
          </cell>
          <cell r="W572" t="e">
            <v>#REF!</v>
          </cell>
          <cell r="X572" t="e">
            <v>#REF!</v>
          </cell>
          <cell r="Y572" t="e">
            <v>#REF!</v>
          </cell>
          <cell r="AA572" t="e">
            <v>#REF!</v>
          </cell>
          <cell r="AB572" t="e">
            <v>#REF!</v>
          </cell>
          <cell r="AE572">
            <v>0</v>
          </cell>
          <cell r="AF572" t="e">
            <v>#REF!</v>
          </cell>
          <cell r="AG572" t="e">
            <v>#REF!</v>
          </cell>
          <cell r="AH572" t="e">
            <v>#REF!</v>
          </cell>
          <cell r="AI572" t="e">
            <v>#REF!</v>
          </cell>
          <cell r="AJ572" t="e">
            <v>#REF!</v>
          </cell>
          <cell r="AK572" t="e">
            <v>#REF!</v>
          </cell>
          <cell r="AL572" t="e">
            <v>#REF!</v>
          </cell>
          <cell r="AM572" t="e">
            <v>#REF!</v>
          </cell>
          <cell r="AN572" t="e">
            <v>#REF!</v>
          </cell>
          <cell r="AQ572" t="e">
            <v>#REF!</v>
          </cell>
          <cell r="AR572" t="e">
            <v>#REF!</v>
          </cell>
          <cell r="BX572">
            <v>0</v>
          </cell>
          <cell r="BY572">
            <v>0</v>
          </cell>
          <cell r="CA572" t="e">
            <v>#REF!</v>
          </cell>
          <cell r="CB572" t="e">
            <v>#REF!</v>
          </cell>
          <cell r="CC572">
            <v>0</v>
          </cell>
          <cell r="CD572">
            <v>0</v>
          </cell>
          <cell r="CE572" t="str">
            <v>In-year Capital Expenditure</v>
          </cell>
          <cell r="CG572" t="e">
            <v>#REF!</v>
          </cell>
          <cell r="CJ572" t="e">
            <v>#REF!</v>
          </cell>
        </row>
        <row r="573">
          <cell r="A573" t="str">
            <v>XPZNA1420 Total</v>
          </cell>
          <cell r="B573" t="str">
            <v>XPZNA1420</v>
          </cell>
          <cell r="C573" t="str">
            <v xml:space="preserve"> Total</v>
          </cell>
          <cell r="D573" t="str">
            <v>XPZNA1420 Total</v>
          </cell>
          <cell r="E573" t="str">
            <v>XPZNA</v>
          </cell>
          <cell r="F573">
            <v>1420</v>
          </cell>
          <cell r="G573" t="str">
            <v>XPZNA1420</v>
          </cell>
          <cell r="H573" t="str">
            <v>LAND ACQUISITION</v>
          </cell>
          <cell r="I573" t="str">
            <v>HUYTON</v>
          </cell>
          <cell r="J573" t="str">
            <v>GENERAL</v>
          </cell>
          <cell r="K573" t="str">
            <v>COMMUNICATION COSTS</v>
          </cell>
          <cell r="N573" t="e">
            <v>#REF!</v>
          </cell>
          <cell r="O573" t="e">
            <v>#REF!</v>
          </cell>
          <cell r="R573" t="e">
            <v>#REF!</v>
          </cell>
          <cell r="S573" t="e">
            <v>#REF!</v>
          </cell>
          <cell r="T573" t="e">
            <v>#REF!</v>
          </cell>
          <cell r="U573" t="e">
            <v>#REF!</v>
          </cell>
          <cell r="V573" t="e">
            <v>#REF!</v>
          </cell>
          <cell r="W573" t="e">
            <v>#REF!</v>
          </cell>
          <cell r="X573" t="e">
            <v>#REF!</v>
          </cell>
          <cell r="Y573" t="e">
            <v>#REF!</v>
          </cell>
          <cell r="AA573" t="e">
            <v>#REF!</v>
          </cell>
          <cell r="AB573" t="e">
            <v>#REF!</v>
          </cell>
          <cell r="AE573">
            <v>0</v>
          </cell>
          <cell r="AF573" t="e">
            <v>#REF!</v>
          </cell>
          <cell r="AG573" t="e">
            <v>#REF!</v>
          </cell>
          <cell r="AH573" t="e">
            <v>#REF!</v>
          </cell>
          <cell r="AI573" t="e">
            <v>#REF!</v>
          </cell>
          <cell r="AJ573" t="e">
            <v>#REF!</v>
          </cell>
          <cell r="AK573" t="e">
            <v>#REF!</v>
          </cell>
          <cell r="AL573" t="e">
            <v>#REF!</v>
          </cell>
          <cell r="AM573" t="e">
            <v>#REF!</v>
          </cell>
          <cell r="AN573" t="e">
            <v>#REF!</v>
          </cell>
          <cell r="AQ573" t="e">
            <v>#REF!</v>
          </cell>
          <cell r="AR573" t="e">
            <v>#REF!</v>
          </cell>
          <cell r="BX573">
            <v>0</v>
          </cell>
          <cell r="BY573">
            <v>0</v>
          </cell>
          <cell r="CA573" t="e">
            <v>#REF!</v>
          </cell>
          <cell r="CB573" t="e">
            <v>#REF!</v>
          </cell>
          <cell r="CC573">
            <v>0</v>
          </cell>
          <cell r="CD573">
            <v>0</v>
          </cell>
          <cell r="CE573" t="str">
            <v>In-year Capital Expenditure</v>
          </cell>
          <cell r="CG573" t="e">
            <v>#REF!</v>
          </cell>
          <cell r="CJ573" t="e">
            <v>#REF!</v>
          </cell>
        </row>
        <row r="574">
          <cell r="A574" t="str">
            <v>XPZNA3370 Total</v>
          </cell>
          <cell r="B574" t="str">
            <v>XPZNA3370</v>
          </cell>
          <cell r="C574" t="str">
            <v xml:space="preserve"> Total</v>
          </cell>
          <cell r="D574" t="str">
            <v>XPZNA3370 Total</v>
          </cell>
          <cell r="E574" t="str">
            <v>XPZNA</v>
          </cell>
          <cell r="F574">
            <v>3370</v>
          </cell>
          <cell r="G574" t="str">
            <v>XPZNA3370</v>
          </cell>
          <cell r="H574" t="str">
            <v>LAND ACQUISITION</v>
          </cell>
          <cell r="I574" t="str">
            <v>HUYTON</v>
          </cell>
          <cell r="J574" t="str">
            <v>GENERAL</v>
          </cell>
          <cell r="K574" t="str">
            <v>OTHER WORKS</v>
          </cell>
          <cell r="N574" t="e">
            <v>#REF!</v>
          </cell>
          <cell r="O574" t="e">
            <v>#REF!</v>
          </cell>
          <cell r="R574" t="e">
            <v>#REF!</v>
          </cell>
          <cell r="S574" t="e">
            <v>#REF!</v>
          </cell>
          <cell r="V574">
            <v>0</v>
          </cell>
          <cell r="X574">
            <v>0</v>
          </cell>
          <cell r="Y574" t="e">
            <v>#REF!</v>
          </cell>
          <cell r="AA574" t="e">
            <v>#REF!</v>
          </cell>
          <cell r="AB574" t="e">
            <v>#REF!</v>
          </cell>
          <cell r="AE574">
            <v>0</v>
          </cell>
          <cell r="AF574" t="e">
            <v>#REF!</v>
          </cell>
          <cell r="AG574" t="e">
            <v>#REF!</v>
          </cell>
          <cell r="AH574" t="e">
            <v>#REF!</v>
          </cell>
          <cell r="AI574" t="e">
            <v>#REF!</v>
          </cell>
          <cell r="AJ574" t="e">
            <v>#REF!</v>
          </cell>
          <cell r="AK574" t="e">
            <v>#REF!</v>
          </cell>
          <cell r="AN574">
            <v>0</v>
          </cell>
          <cell r="AQ574">
            <v>0</v>
          </cell>
          <cell r="AR574">
            <v>0</v>
          </cell>
          <cell r="BX574">
            <v>0</v>
          </cell>
          <cell r="BY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 t="str">
            <v>In-year Capital Expenditure</v>
          </cell>
          <cell r="CG574">
            <v>0</v>
          </cell>
          <cell r="CJ574">
            <v>0</v>
          </cell>
        </row>
        <row r="575">
          <cell r="A575" t="str">
            <v>XPZNA5310 Total</v>
          </cell>
          <cell r="B575" t="str">
            <v>XPZNA5310</v>
          </cell>
          <cell r="C575" t="str">
            <v xml:space="preserve"> Total</v>
          </cell>
          <cell r="D575" t="str">
            <v>XPZNA5310 Total</v>
          </cell>
          <cell r="E575" t="str">
            <v>XPZNA</v>
          </cell>
          <cell r="F575">
            <v>5310</v>
          </cell>
          <cell r="G575" t="str">
            <v>XPZNA5310</v>
          </cell>
          <cell r="H575" t="str">
            <v>LAND ACQUISITION</v>
          </cell>
          <cell r="I575" t="str">
            <v>HUYTON</v>
          </cell>
          <cell r="J575" t="str">
            <v>GENERAL</v>
          </cell>
          <cell r="K575" t="str">
            <v>HIGHWAYS ENGINEERS</v>
          </cell>
          <cell r="N575" t="e">
            <v>#REF!</v>
          </cell>
          <cell r="O575" t="e">
            <v>#REF!</v>
          </cell>
          <cell r="R575" t="e">
            <v>#REF!</v>
          </cell>
          <cell r="S575" t="e">
            <v>#REF!</v>
          </cell>
          <cell r="T575" t="e">
            <v>#REF!</v>
          </cell>
          <cell r="U575" t="e">
            <v>#REF!</v>
          </cell>
          <cell r="V575" t="e">
            <v>#REF!</v>
          </cell>
          <cell r="W575" t="e">
            <v>#REF!</v>
          </cell>
          <cell r="X575" t="e">
            <v>#REF!</v>
          </cell>
          <cell r="Y575" t="e">
            <v>#REF!</v>
          </cell>
          <cell r="AA575" t="e">
            <v>#REF!</v>
          </cell>
          <cell r="AB575" t="e">
            <v>#REF!</v>
          </cell>
          <cell r="AE575">
            <v>0</v>
          </cell>
          <cell r="AF575" t="e">
            <v>#REF!</v>
          </cell>
          <cell r="AG575" t="e">
            <v>#REF!</v>
          </cell>
          <cell r="AH575" t="e">
            <v>#REF!</v>
          </cell>
          <cell r="AI575" t="e">
            <v>#REF!</v>
          </cell>
          <cell r="AJ575" t="e">
            <v>#REF!</v>
          </cell>
          <cell r="AK575" t="e">
            <v>#REF!</v>
          </cell>
          <cell r="AL575" t="e">
            <v>#REF!</v>
          </cell>
          <cell r="AM575" t="e">
            <v>#REF!</v>
          </cell>
          <cell r="AN575" t="e">
            <v>#REF!</v>
          </cell>
          <cell r="AQ575" t="e">
            <v>#REF!</v>
          </cell>
          <cell r="AR575" t="e">
            <v>#REF!</v>
          </cell>
          <cell r="BX575">
            <v>0</v>
          </cell>
          <cell r="BY575">
            <v>0</v>
          </cell>
          <cell r="CA575" t="e">
            <v>#REF!</v>
          </cell>
          <cell r="CB575" t="e">
            <v>#REF!</v>
          </cell>
          <cell r="CC575">
            <v>0</v>
          </cell>
          <cell r="CD575">
            <v>0</v>
          </cell>
          <cell r="CE575" t="str">
            <v>In-year Capital Expenditure</v>
          </cell>
          <cell r="CG575" t="e">
            <v>#REF!</v>
          </cell>
          <cell r="CJ575" t="e">
            <v>#REF!</v>
          </cell>
        </row>
        <row r="576">
          <cell r="A576" t="str">
            <v>XPZOA1200 Total</v>
          </cell>
          <cell r="B576" t="str">
            <v>XPZOA1200</v>
          </cell>
          <cell r="C576" t="str">
            <v xml:space="preserve"> Total</v>
          </cell>
          <cell r="D576" t="str">
            <v>XPZOA1200 Total</v>
          </cell>
          <cell r="E576" t="str">
            <v>XPZOA</v>
          </cell>
          <cell r="F576">
            <v>1200</v>
          </cell>
          <cell r="G576" t="str">
            <v>XPZOA1200</v>
          </cell>
          <cell r="H576" t="str">
            <v>LAND ACQUISITION</v>
          </cell>
          <cell r="I576" t="str">
            <v>KIRKBY</v>
          </cell>
          <cell r="J576" t="str">
            <v>GENERAL</v>
          </cell>
          <cell r="K576" t="str">
            <v>GENERAL</v>
          </cell>
          <cell r="N576" t="e">
            <v>#REF!</v>
          </cell>
          <cell r="O576" t="e">
            <v>#REF!</v>
          </cell>
          <cell r="R576" t="e">
            <v>#REF!</v>
          </cell>
          <cell r="S576" t="e">
            <v>#REF!</v>
          </cell>
          <cell r="T576" t="e">
            <v>#REF!</v>
          </cell>
          <cell r="U576" t="e">
            <v>#REF!</v>
          </cell>
          <cell r="V576" t="e">
            <v>#REF!</v>
          </cell>
          <cell r="W576" t="e">
            <v>#REF!</v>
          </cell>
          <cell r="X576" t="e">
            <v>#REF!</v>
          </cell>
          <cell r="Y576" t="e">
            <v>#REF!</v>
          </cell>
          <cell r="AA576" t="e">
            <v>#REF!</v>
          </cell>
          <cell r="AB576" t="e">
            <v>#REF!</v>
          </cell>
          <cell r="AC576" t="e">
            <v>#REF!</v>
          </cell>
          <cell r="AE576" t="e">
            <v>#REF!</v>
          </cell>
          <cell r="AF576" t="e">
            <v>#REF!</v>
          </cell>
          <cell r="AG576" t="e">
            <v>#REF!</v>
          </cell>
          <cell r="AH576" t="e">
            <v>#REF!</v>
          </cell>
          <cell r="AI576" t="e">
            <v>#REF!</v>
          </cell>
          <cell r="AJ576" t="e">
            <v>#REF!</v>
          </cell>
          <cell r="AK576" t="e">
            <v>#REF!</v>
          </cell>
          <cell r="AL576" t="e">
            <v>#REF!</v>
          </cell>
          <cell r="AM576" t="e">
            <v>#REF!</v>
          </cell>
          <cell r="AN576" t="e">
            <v>#REF!</v>
          </cell>
          <cell r="AQ576" t="e">
            <v>#REF!</v>
          </cell>
          <cell r="AR576" t="e">
            <v>#REF!</v>
          </cell>
          <cell r="BX576">
            <v>0</v>
          </cell>
          <cell r="BY576">
            <v>0</v>
          </cell>
          <cell r="CA576" t="e">
            <v>#REF!</v>
          </cell>
          <cell r="CB576" t="e">
            <v>#REF!</v>
          </cell>
          <cell r="CC576">
            <v>0</v>
          </cell>
          <cell r="CD576">
            <v>0</v>
          </cell>
          <cell r="CE576" t="str">
            <v>In-year Capital Expenditure</v>
          </cell>
          <cell r="CG576" t="e">
            <v>#REF!</v>
          </cell>
          <cell r="CJ576" t="e">
            <v>#REF!</v>
          </cell>
        </row>
        <row r="577">
          <cell r="A577" t="str">
            <v>XPZOA1400 Total</v>
          </cell>
          <cell r="B577" t="str">
            <v>XPZOA1400</v>
          </cell>
          <cell r="C577" t="str">
            <v xml:space="preserve"> Total</v>
          </cell>
          <cell r="D577" t="str">
            <v>XPZOA1400 Total</v>
          </cell>
          <cell r="E577" t="str">
            <v>XPZOA</v>
          </cell>
          <cell r="F577">
            <v>1400</v>
          </cell>
          <cell r="G577" t="str">
            <v>XPZOA1400</v>
          </cell>
          <cell r="H577" t="str">
            <v>LAND ACQUISITION</v>
          </cell>
          <cell r="I577" t="str">
            <v>KIRKBY</v>
          </cell>
          <cell r="J577" t="str">
            <v>GENERAL</v>
          </cell>
          <cell r="K577" t="str">
            <v>GENERAL</v>
          </cell>
          <cell r="N577" t="e">
            <v>#REF!</v>
          </cell>
          <cell r="O577" t="e">
            <v>#REF!</v>
          </cell>
          <cell r="R577" t="e">
            <v>#REF!</v>
          </cell>
          <cell r="S577" t="e">
            <v>#REF!</v>
          </cell>
          <cell r="T577" t="e">
            <v>#REF!</v>
          </cell>
          <cell r="U577" t="e">
            <v>#REF!</v>
          </cell>
          <cell r="V577" t="e">
            <v>#REF!</v>
          </cell>
          <cell r="W577" t="e">
            <v>#REF!</v>
          </cell>
          <cell r="X577" t="e">
            <v>#REF!</v>
          </cell>
          <cell r="Y577" t="e">
            <v>#REF!</v>
          </cell>
          <cell r="AA577" t="e">
            <v>#REF!</v>
          </cell>
          <cell r="AB577" t="e">
            <v>#REF!</v>
          </cell>
          <cell r="AC577" t="e">
            <v>#REF!</v>
          </cell>
          <cell r="AE577" t="e">
            <v>#REF!</v>
          </cell>
          <cell r="AF577" t="e">
            <v>#REF!</v>
          </cell>
          <cell r="AG577" t="e">
            <v>#REF!</v>
          </cell>
          <cell r="AH577" t="e">
            <v>#REF!</v>
          </cell>
          <cell r="AI577" t="e">
            <v>#REF!</v>
          </cell>
          <cell r="AJ577" t="e">
            <v>#REF!</v>
          </cell>
          <cell r="AK577" t="e">
            <v>#REF!</v>
          </cell>
          <cell r="AL577" t="e">
            <v>#REF!</v>
          </cell>
          <cell r="AM577" t="e">
            <v>#REF!</v>
          </cell>
          <cell r="AN577" t="e">
            <v>#REF!</v>
          </cell>
          <cell r="AQ577" t="e">
            <v>#REF!</v>
          </cell>
          <cell r="AR577" t="e">
            <v>#REF!</v>
          </cell>
          <cell r="BX577">
            <v>0</v>
          </cell>
          <cell r="BY577">
            <v>0</v>
          </cell>
          <cell r="CA577" t="e">
            <v>#REF!</v>
          </cell>
          <cell r="CB577" t="e">
            <v>#REF!</v>
          </cell>
          <cell r="CC577">
            <v>0</v>
          </cell>
          <cell r="CD577">
            <v>0</v>
          </cell>
          <cell r="CE577" t="str">
            <v>In-year Capital Expenditure</v>
          </cell>
          <cell r="CG577" t="e">
            <v>#REF!</v>
          </cell>
          <cell r="CJ577" t="e">
            <v>#REF!</v>
          </cell>
        </row>
        <row r="578">
          <cell r="A578" t="str">
            <v>XPZOA1410 Total</v>
          </cell>
          <cell r="B578" t="str">
            <v>XPZOA1410</v>
          </cell>
          <cell r="C578" t="str">
            <v xml:space="preserve"> Total</v>
          </cell>
          <cell r="D578" t="str">
            <v>XPZOA1410 Total</v>
          </cell>
          <cell r="E578" t="str">
            <v>XPZOA</v>
          </cell>
          <cell r="F578">
            <v>1410</v>
          </cell>
          <cell r="G578" t="str">
            <v>XPZOA1410</v>
          </cell>
          <cell r="H578" t="str">
            <v>LAND ACQUISITION</v>
          </cell>
          <cell r="I578" t="str">
            <v>KIRKBY</v>
          </cell>
          <cell r="J578" t="str">
            <v>GENERAL</v>
          </cell>
          <cell r="K578" t="str">
            <v>PLANNING APPROVAL COSTS</v>
          </cell>
          <cell r="N578" t="e">
            <v>#REF!</v>
          </cell>
          <cell r="O578" t="e">
            <v>#REF!</v>
          </cell>
          <cell r="R578" t="e">
            <v>#REF!</v>
          </cell>
          <cell r="S578" t="e">
            <v>#REF!</v>
          </cell>
          <cell r="T578" t="e">
            <v>#REF!</v>
          </cell>
          <cell r="U578" t="e">
            <v>#REF!</v>
          </cell>
          <cell r="V578" t="e">
            <v>#REF!</v>
          </cell>
          <cell r="W578" t="e">
            <v>#REF!</v>
          </cell>
          <cell r="X578" t="e">
            <v>#REF!</v>
          </cell>
          <cell r="Y578" t="e">
            <v>#REF!</v>
          </cell>
          <cell r="AA578" t="e">
            <v>#REF!</v>
          </cell>
          <cell r="AB578" t="e">
            <v>#REF!</v>
          </cell>
          <cell r="AC578" t="e">
            <v>#REF!</v>
          </cell>
          <cell r="AE578" t="e">
            <v>#REF!</v>
          </cell>
          <cell r="AF578" t="e">
            <v>#REF!</v>
          </cell>
          <cell r="AG578" t="e">
            <v>#REF!</v>
          </cell>
          <cell r="AH578" t="e">
            <v>#REF!</v>
          </cell>
          <cell r="AI578" t="e">
            <v>#REF!</v>
          </cell>
          <cell r="AJ578" t="e">
            <v>#REF!</v>
          </cell>
          <cell r="AK578" t="e">
            <v>#REF!</v>
          </cell>
          <cell r="AL578" t="e">
            <v>#REF!</v>
          </cell>
          <cell r="AM578" t="e">
            <v>#REF!</v>
          </cell>
          <cell r="AN578" t="e">
            <v>#REF!</v>
          </cell>
          <cell r="AQ578" t="e">
            <v>#REF!</v>
          </cell>
          <cell r="AR578" t="e">
            <v>#REF!</v>
          </cell>
          <cell r="BX578">
            <v>0</v>
          </cell>
          <cell r="BY578">
            <v>0</v>
          </cell>
          <cell r="CA578" t="e">
            <v>#REF!</v>
          </cell>
          <cell r="CB578" t="e">
            <v>#REF!</v>
          </cell>
          <cell r="CC578">
            <v>0</v>
          </cell>
          <cell r="CD578">
            <v>0</v>
          </cell>
          <cell r="CE578" t="str">
            <v>In-year Capital Expenditure</v>
          </cell>
          <cell r="CG578" t="e">
            <v>#REF!</v>
          </cell>
          <cell r="CJ578" t="e">
            <v>#REF!</v>
          </cell>
        </row>
        <row r="579">
          <cell r="A579" t="str">
            <v>XPZOA1420 Total</v>
          </cell>
          <cell r="B579" t="str">
            <v>XPZOA1420</v>
          </cell>
          <cell r="C579" t="str">
            <v xml:space="preserve"> Total</v>
          </cell>
          <cell r="D579" t="str">
            <v>XPZOA1420 Total</v>
          </cell>
          <cell r="E579" t="str">
            <v>XPZOA</v>
          </cell>
          <cell r="F579">
            <v>1420</v>
          </cell>
          <cell r="G579" t="str">
            <v>XPZOA1420</v>
          </cell>
          <cell r="H579" t="str">
            <v>LAND ACQUISITION</v>
          </cell>
          <cell r="I579" t="str">
            <v>KIRKBY</v>
          </cell>
          <cell r="J579" t="str">
            <v>GENERAL</v>
          </cell>
          <cell r="K579" t="str">
            <v>COMMUNICATION COSTS</v>
          </cell>
          <cell r="N579" t="e">
            <v>#REF!</v>
          </cell>
          <cell r="O579" t="e">
            <v>#REF!</v>
          </cell>
          <cell r="R579" t="e">
            <v>#REF!</v>
          </cell>
          <cell r="S579" t="e">
            <v>#REF!</v>
          </cell>
          <cell r="V579">
            <v>0</v>
          </cell>
          <cell r="X579">
            <v>0</v>
          </cell>
          <cell r="AE579">
            <v>0</v>
          </cell>
          <cell r="AG579">
            <v>0</v>
          </cell>
          <cell r="AN579">
            <v>0</v>
          </cell>
          <cell r="AQ579">
            <v>0</v>
          </cell>
          <cell r="AR579">
            <v>0</v>
          </cell>
          <cell r="BX579">
            <v>0</v>
          </cell>
          <cell r="BY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 t="str">
            <v>In-year Capital Expenditure</v>
          </cell>
          <cell r="CG579">
            <v>0</v>
          </cell>
          <cell r="CJ579">
            <v>0</v>
          </cell>
        </row>
        <row r="580">
          <cell r="A580" t="str">
            <v>XPZOA3370 Total</v>
          </cell>
          <cell r="B580" t="str">
            <v>XPZOA3370</v>
          </cell>
          <cell r="C580" t="str">
            <v xml:space="preserve"> Total</v>
          </cell>
          <cell r="D580" t="str">
            <v>XPZOA3370 Total</v>
          </cell>
          <cell r="E580" t="str">
            <v>XPZOA</v>
          </cell>
          <cell r="F580">
            <v>3370</v>
          </cell>
          <cell r="G580" t="str">
            <v>XPZOA3370</v>
          </cell>
          <cell r="H580" t="str">
            <v>LAND ACQUISITION</v>
          </cell>
          <cell r="I580" t="str">
            <v>KIRKBY</v>
          </cell>
          <cell r="J580" t="str">
            <v>GENERAL</v>
          </cell>
          <cell r="K580" t="str">
            <v>OTHER WORKS</v>
          </cell>
          <cell r="N580" t="e">
            <v>#REF!</v>
          </cell>
          <cell r="O580" t="e">
            <v>#REF!</v>
          </cell>
          <cell r="R580" t="e">
            <v>#REF!</v>
          </cell>
          <cell r="S580" t="e">
            <v>#REF!</v>
          </cell>
          <cell r="U580" t="e">
            <v>#REF!</v>
          </cell>
          <cell r="V580" t="e">
            <v>#REF!</v>
          </cell>
          <cell r="W580" t="e">
            <v>#REF!</v>
          </cell>
          <cell r="X580" t="e">
            <v>#REF!</v>
          </cell>
          <cell r="Y580" t="e">
            <v>#REF!</v>
          </cell>
          <cell r="AA580" t="e">
            <v>#REF!</v>
          </cell>
          <cell r="AB580" t="e">
            <v>#REF!</v>
          </cell>
          <cell r="AC580" t="e">
            <v>#REF!</v>
          </cell>
          <cell r="AE580" t="e">
            <v>#REF!</v>
          </cell>
          <cell r="AF580" t="e">
            <v>#REF!</v>
          </cell>
          <cell r="AG580" t="e">
            <v>#REF!</v>
          </cell>
          <cell r="AH580" t="e">
            <v>#REF!</v>
          </cell>
          <cell r="AI580" t="e">
            <v>#REF!</v>
          </cell>
          <cell r="AJ580" t="e">
            <v>#REF!</v>
          </cell>
          <cell r="AK580" t="e">
            <v>#REF!</v>
          </cell>
          <cell r="AL580" t="e">
            <v>#REF!</v>
          </cell>
          <cell r="AM580" t="e">
            <v>#REF!</v>
          </cell>
          <cell r="AN580" t="e">
            <v>#REF!</v>
          </cell>
          <cell r="AQ580" t="e">
            <v>#REF!</v>
          </cell>
          <cell r="AR580" t="e">
            <v>#REF!</v>
          </cell>
          <cell r="BX580">
            <v>0</v>
          </cell>
          <cell r="BY580">
            <v>0</v>
          </cell>
          <cell r="CA580" t="e">
            <v>#REF!</v>
          </cell>
          <cell r="CB580" t="e">
            <v>#REF!</v>
          </cell>
          <cell r="CC580">
            <v>0</v>
          </cell>
          <cell r="CD580">
            <v>0</v>
          </cell>
          <cell r="CE580" t="str">
            <v>In-year Capital Expenditure</v>
          </cell>
          <cell r="CG580" t="e">
            <v>#REF!</v>
          </cell>
          <cell r="CJ580" t="e">
            <v>#REF!</v>
          </cell>
        </row>
        <row r="581">
          <cell r="A581" t="str">
            <v>XPZOA5310 Total</v>
          </cell>
          <cell r="B581" t="str">
            <v>XPZOA5310</v>
          </cell>
          <cell r="C581" t="str">
            <v xml:space="preserve"> Total</v>
          </cell>
          <cell r="D581" t="str">
            <v>XPZOA5310 Total</v>
          </cell>
          <cell r="E581" t="str">
            <v>XPZOA</v>
          </cell>
          <cell r="F581">
            <v>5310</v>
          </cell>
          <cell r="G581" t="str">
            <v>XPZOA5310</v>
          </cell>
          <cell r="H581" t="str">
            <v>LAND ACQUISITION</v>
          </cell>
          <cell r="I581" t="str">
            <v>KIRKBY</v>
          </cell>
          <cell r="J581" t="str">
            <v>GENERAL</v>
          </cell>
          <cell r="K581" t="str">
            <v>HIGHWAYS ENGINEERS</v>
          </cell>
          <cell r="N581" t="e">
            <v>#REF!</v>
          </cell>
          <cell r="O581" t="e">
            <v>#REF!</v>
          </cell>
          <cell r="R581" t="e">
            <v>#REF!</v>
          </cell>
          <cell r="S581" t="e">
            <v>#REF!</v>
          </cell>
          <cell r="V581">
            <v>0</v>
          </cell>
          <cell r="X581">
            <v>0</v>
          </cell>
          <cell r="Y581" t="e">
            <v>#REF!</v>
          </cell>
          <cell r="AA581" t="e">
            <v>#REF!</v>
          </cell>
          <cell r="AB581" t="e">
            <v>#REF!</v>
          </cell>
          <cell r="AC581" t="e">
            <v>#REF!</v>
          </cell>
          <cell r="AE581" t="e">
            <v>#REF!</v>
          </cell>
          <cell r="AF581" t="e">
            <v>#REF!</v>
          </cell>
          <cell r="AG581" t="e">
            <v>#REF!</v>
          </cell>
          <cell r="AH581" t="e">
            <v>#REF!</v>
          </cell>
          <cell r="AI581" t="e">
            <v>#REF!</v>
          </cell>
          <cell r="AJ581" t="e">
            <v>#REF!</v>
          </cell>
          <cell r="AK581" t="e">
            <v>#REF!</v>
          </cell>
          <cell r="AL581" t="e">
            <v>#REF!</v>
          </cell>
          <cell r="AM581" t="e">
            <v>#REF!</v>
          </cell>
          <cell r="AN581" t="e">
            <v>#REF!</v>
          </cell>
          <cell r="AQ581">
            <v>0</v>
          </cell>
          <cell r="AR581" t="e">
            <v>#REF!</v>
          </cell>
          <cell r="BX581">
            <v>0</v>
          </cell>
          <cell r="BY581">
            <v>0</v>
          </cell>
          <cell r="CA581" t="e">
            <v>#REF!</v>
          </cell>
          <cell r="CB581" t="e">
            <v>#REF!</v>
          </cell>
          <cell r="CC581">
            <v>0</v>
          </cell>
          <cell r="CD581">
            <v>0</v>
          </cell>
          <cell r="CE581" t="str">
            <v>In-year Capital Expenditure</v>
          </cell>
          <cell r="CG581" t="e">
            <v>#REF!</v>
          </cell>
          <cell r="CJ581" t="e">
            <v>#REF!</v>
          </cell>
        </row>
        <row r="582">
          <cell r="A582" t="str">
            <v>XPZQA1200 Total</v>
          </cell>
          <cell r="B582" t="str">
            <v>XPZQA1200</v>
          </cell>
          <cell r="C582" t="str">
            <v xml:space="preserve"> Total</v>
          </cell>
          <cell r="D582" t="str">
            <v>XPZQA1200 Total</v>
          </cell>
          <cell r="E582" t="str">
            <v>XPZQA</v>
          </cell>
          <cell r="F582">
            <v>1200</v>
          </cell>
          <cell r="G582" t="str">
            <v>XPZQA1200</v>
          </cell>
          <cell r="H582" t="e">
            <v>#N/A</v>
          </cell>
          <cell r="I582" t="e">
            <v>#N/A</v>
          </cell>
          <cell r="J582" t="e">
            <v>#N/A</v>
          </cell>
          <cell r="K582" t="str">
            <v>GENERAL</v>
          </cell>
          <cell r="N582" t="e">
            <v>#REF!</v>
          </cell>
          <cell r="O582" t="e">
            <v>#REF!</v>
          </cell>
          <cell r="R582" t="e">
            <v>#REF!</v>
          </cell>
          <cell r="S582" t="e">
            <v>#REF!</v>
          </cell>
          <cell r="T582" t="e">
            <v>#REF!</v>
          </cell>
          <cell r="U582" t="e">
            <v>#REF!</v>
          </cell>
          <cell r="V582" t="e">
            <v>#REF!</v>
          </cell>
          <cell r="W582" t="e">
            <v>#REF!</v>
          </cell>
          <cell r="X582" t="e">
            <v>#REF!</v>
          </cell>
          <cell r="Y582" t="e">
            <v>#REF!</v>
          </cell>
          <cell r="AA582" t="e">
            <v>#REF!</v>
          </cell>
          <cell r="AB582" t="e">
            <v>#REF!</v>
          </cell>
          <cell r="AC582" t="e">
            <v>#REF!</v>
          </cell>
          <cell r="AE582" t="e">
            <v>#REF!</v>
          </cell>
          <cell r="AF582" t="e">
            <v>#REF!</v>
          </cell>
          <cell r="AG582" t="e">
            <v>#REF!</v>
          </cell>
          <cell r="AH582" t="e">
            <v>#REF!</v>
          </cell>
          <cell r="AI582" t="e">
            <v>#REF!</v>
          </cell>
          <cell r="AJ582" t="e">
            <v>#REF!</v>
          </cell>
          <cell r="AK582" t="e">
            <v>#REF!</v>
          </cell>
          <cell r="AL582" t="e">
            <v>#REF!</v>
          </cell>
          <cell r="AM582" t="e">
            <v>#REF!</v>
          </cell>
          <cell r="AN582" t="e">
            <v>#REF!</v>
          </cell>
          <cell r="AQ582" t="e">
            <v>#REF!</v>
          </cell>
          <cell r="AR582" t="e">
            <v>#REF!</v>
          </cell>
          <cell r="BX582">
            <v>0</v>
          </cell>
          <cell r="BY582">
            <v>0</v>
          </cell>
          <cell r="CA582" t="e">
            <v>#REF!</v>
          </cell>
          <cell r="CB582" t="e">
            <v>#REF!</v>
          </cell>
          <cell r="CC582">
            <v>0</v>
          </cell>
          <cell r="CD582">
            <v>0</v>
          </cell>
          <cell r="CE582" t="str">
            <v>In-year Capital Expenditure</v>
          </cell>
          <cell r="CG582" t="e">
            <v>#REF!</v>
          </cell>
          <cell r="CJ582" t="e">
            <v>#REF!</v>
          </cell>
        </row>
        <row r="583">
          <cell r="A583" t="str">
            <v>XPZZZ9999 Total</v>
          </cell>
          <cell r="B583" t="str">
            <v>XPZZZ9999</v>
          </cell>
          <cell r="C583" t="str">
            <v xml:space="preserve"> Total</v>
          </cell>
          <cell r="D583" t="str">
            <v>XPZZZ9999 Total</v>
          </cell>
          <cell r="E583" t="str">
            <v>XPZZZ</v>
          </cell>
          <cell r="F583">
            <v>9999</v>
          </cell>
          <cell r="G583" t="str">
            <v>XPZZZ9999</v>
          </cell>
          <cell r="H583" t="str">
            <v>LAND ACQUISITION</v>
          </cell>
          <cell r="I583" t="str">
            <v>PURCHASE</v>
          </cell>
          <cell r="J583" t="str">
            <v>FINAL ACCOUNTS</v>
          </cell>
          <cell r="K583" t="str">
            <v>DUMMY RECORD</v>
          </cell>
          <cell r="N583" t="e">
            <v>#REF!</v>
          </cell>
          <cell r="O583" t="e">
            <v>#REF!</v>
          </cell>
          <cell r="R583" t="e">
            <v>#REF!</v>
          </cell>
          <cell r="S583" t="e">
            <v>#REF!</v>
          </cell>
          <cell r="V583">
            <v>0</v>
          </cell>
          <cell r="X583">
            <v>0</v>
          </cell>
          <cell r="AA583" t="e">
            <v>#REF!</v>
          </cell>
          <cell r="AB583" t="e">
            <v>#REF!</v>
          </cell>
          <cell r="AC583" t="e">
            <v>#REF!</v>
          </cell>
          <cell r="AE583" t="e">
            <v>#REF!</v>
          </cell>
          <cell r="AF583" t="e">
            <v>#REF!</v>
          </cell>
          <cell r="AG583" t="e">
            <v>#REF!</v>
          </cell>
          <cell r="AH583" t="e">
            <v>#REF!</v>
          </cell>
          <cell r="AI583" t="e">
            <v>#REF!</v>
          </cell>
          <cell r="AJ583" t="e">
            <v>#REF!</v>
          </cell>
          <cell r="AK583" t="e">
            <v>#REF!</v>
          </cell>
          <cell r="AL583" t="e">
            <v>#REF!</v>
          </cell>
          <cell r="AM583" t="e">
            <v>#REF!</v>
          </cell>
          <cell r="AN583" t="e">
            <v>#REF!</v>
          </cell>
          <cell r="AO583">
            <v>-100000</v>
          </cell>
          <cell r="AQ583">
            <v>0</v>
          </cell>
          <cell r="AR583" t="e">
            <v>#REF!</v>
          </cell>
          <cell r="BX583">
            <v>0</v>
          </cell>
          <cell r="BY583">
            <v>0</v>
          </cell>
          <cell r="CA583" t="e">
            <v>#REF!</v>
          </cell>
          <cell r="CB583" t="e">
            <v>#REF!</v>
          </cell>
          <cell r="CC583">
            <v>0</v>
          </cell>
          <cell r="CD583">
            <v>0</v>
          </cell>
          <cell r="CE583" t="str">
            <v>In-year Capital Expenditure</v>
          </cell>
          <cell r="CG583" t="e">
            <v>#REF!</v>
          </cell>
          <cell r="CJ583" t="e">
            <v>#REF!</v>
          </cell>
        </row>
        <row r="584">
          <cell r="E584">
            <v>0</v>
          </cell>
          <cell r="F584">
            <v>0</v>
          </cell>
          <cell r="N584">
            <v>0</v>
          </cell>
          <cell r="R584">
            <v>0</v>
          </cell>
          <cell r="BX584">
            <v>0</v>
          </cell>
          <cell r="BY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</row>
        <row r="585">
          <cell r="E585">
            <v>0</v>
          </cell>
          <cell r="F585">
            <v>0</v>
          </cell>
          <cell r="N585">
            <v>0</v>
          </cell>
          <cell r="R585">
            <v>0</v>
          </cell>
          <cell r="AR585" t="e">
            <v>#REF!</v>
          </cell>
          <cell r="BX585">
            <v>0</v>
          </cell>
          <cell r="BY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</row>
        <row r="586">
          <cell r="E586">
            <v>0</v>
          </cell>
          <cell r="F586">
            <v>0</v>
          </cell>
          <cell r="N586">
            <v>0</v>
          </cell>
          <cell r="R586">
            <v>0</v>
          </cell>
          <cell r="BX586">
            <v>0</v>
          </cell>
          <cell r="BY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</row>
        <row r="587">
          <cell r="CB587">
            <v>0</v>
          </cell>
          <cell r="CC587">
            <v>0</v>
          </cell>
          <cell r="CD587">
            <v>0</v>
          </cell>
        </row>
        <row r="588">
          <cell r="E588">
            <v>0</v>
          </cell>
          <cell r="F588">
            <v>0</v>
          </cell>
          <cell r="N588">
            <v>0</v>
          </cell>
          <cell r="R588">
            <v>0</v>
          </cell>
          <cell r="BX588">
            <v>0</v>
          </cell>
          <cell r="BY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G588">
            <v>0</v>
          </cell>
        </row>
        <row r="589">
          <cell r="E589">
            <v>0</v>
          </cell>
          <cell r="F589">
            <v>0</v>
          </cell>
          <cell r="N589">
            <v>0</v>
          </cell>
          <cell r="R589">
            <v>0</v>
          </cell>
          <cell r="BX589">
            <v>0</v>
          </cell>
          <cell r="BY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G589">
            <v>0</v>
          </cell>
        </row>
        <row r="590">
          <cell r="A590" t="str">
            <v>ZZZZZ1 Total</v>
          </cell>
          <cell r="B590" t="str">
            <v>ZZZZZ1</v>
          </cell>
          <cell r="C590" t="str">
            <v xml:space="preserve"> Total</v>
          </cell>
          <cell r="D590" t="str">
            <v>ZZZZZ1 Total</v>
          </cell>
          <cell r="E590" t="str">
            <v>ZZZZZ</v>
          </cell>
          <cell r="F590">
            <v>1</v>
          </cell>
          <cell r="G590" t="str">
            <v>ZZZZZ1</v>
          </cell>
          <cell r="N590" t="e">
            <v>#REF!</v>
          </cell>
          <cell r="O590" t="e">
            <v>#REF!</v>
          </cell>
          <cell r="Q590">
            <v>-3590000</v>
          </cell>
          <cell r="R590" t="e">
            <v>#REF!</v>
          </cell>
          <cell r="S590" t="e">
            <v>#REF!</v>
          </cell>
          <cell r="V590">
            <v>0</v>
          </cell>
          <cell r="X590">
            <v>0</v>
          </cell>
          <cell r="AE590">
            <v>0</v>
          </cell>
          <cell r="AF590">
            <v>0</v>
          </cell>
          <cell r="AG590">
            <v>0</v>
          </cell>
          <cell r="AP590">
            <v>-2354000</v>
          </cell>
          <cell r="AQ590">
            <v>0</v>
          </cell>
          <cell r="AR590">
            <v>-2354000</v>
          </cell>
          <cell r="BX590">
            <v>0</v>
          </cell>
          <cell r="BY590">
            <v>0</v>
          </cell>
          <cell r="CA590">
            <v>-2354000</v>
          </cell>
          <cell r="CB590">
            <v>-2354</v>
          </cell>
          <cell r="CC590">
            <v>0</v>
          </cell>
          <cell r="CD590">
            <v>0</v>
          </cell>
          <cell r="CE590" t="str">
            <v>Defined Benefits Pension Scheme Liability</v>
          </cell>
          <cell r="CG590">
            <v>0</v>
          </cell>
          <cell r="CH590" t="str">
            <v>Other Long Term Liabilities</v>
          </cell>
          <cell r="CJ590">
            <v>-2354000</v>
          </cell>
        </row>
        <row r="591">
          <cell r="A591" t="str">
            <v>YPABA0 Total</v>
          </cell>
          <cell r="B591" t="str">
            <v>YPABA0</v>
          </cell>
          <cell r="C591" t="str">
            <v xml:space="preserve"> Total</v>
          </cell>
          <cell r="D591" t="str">
            <v>YPABA0 Total</v>
          </cell>
          <cell r="E591" t="str">
            <v>YPABA</v>
          </cell>
          <cell r="F591">
            <v>0</v>
          </cell>
          <cell r="G591" t="str">
            <v>YPABA0</v>
          </cell>
          <cell r="H591" t="str">
            <v>REVENUE ASSETS</v>
          </cell>
          <cell r="I591" t="str">
            <v>DEBTORS</v>
          </cell>
          <cell r="J591" t="str">
            <v>SUNDRY</v>
          </cell>
          <cell r="K591" t="str">
            <v>DEBITS - MISCELLANEOUS     .</v>
          </cell>
          <cell r="N591" t="e">
            <v>#REF!</v>
          </cell>
          <cell r="O591" t="e">
            <v>#REF!</v>
          </cell>
          <cell r="R591" t="e">
            <v>#REF!</v>
          </cell>
          <cell r="S591" t="e">
            <v>#REF!</v>
          </cell>
          <cell r="T591" t="e">
            <v>#REF!</v>
          </cell>
          <cell r="U591" t="e">
            <v>#REF!</v>
          </cell>
          <cell r="V591" t="e">
            <v>#REF!</v>
          </cell>
          <cell r="W591" t="e">
            <v>#REF!</v>
          </cell>
          <cell r="X591" t="e">
            <v>#REF!</v>
          </cell>
          <cell r="Y591" t="e">
            <v>#REF!</v>
          </cell>
          <cell r="AA591" t="e">
            <v>#REF!</v>
          </cell>
          <cell r="AB591" t="e">
            <v>#REF!</v>
          </cell>
          <cell r="AC591" t="e">
            <v>#REF!</v>
          </cell>
          <cell r="AD591">
            <v>0</v>
          </cell>
          <cell r="AE591" t="e">
            <v>#REF!</v>
          </cell>
          <cell r="AF591" t="e">
            <v>#REF!</v>
          </cell>
          <cell r="AG591" t="e">
            <v>#REF!</v>
          </cell>
          <cell r="AH591" t="e">
            <v>#REF!</v>
          </cell>
          <cell r="AI591" t="e">
            <v>#REF!</v>
          </cell>
          <cell r="AJ591" t="e">
            <v>#REF!</v>
          </cell>
          <cell r="AK591" t="e">
            <v>#REF!</v>
          </cell>
          <cell r="AL591" t="e">
            <v>#REF!</v>
          </cell>
          <cell r="AM591" t="e">
            <v>#REF!</v>
          </cell>
          <cell r="AN591" t="e">
            <v>#REF!</v>
          </cell>
          <cell r="AO591">
            <v>-10932.559999999998</v>
          </cell>
          <cell r="AP591">
            <v>9288.5</v>
          </cell>
          <cell r="AR591" t="e">
            <v>#REF!</v>
          </cell>
          <cell r="BX591">
            <v>0</v>
          </cell>
          <cell r="BY591">
            <v>0</v>
          </cell>
          <cell r="CA591" t="e">
            <v>#REF!</v>
          </cell>
          <cell r="CB591" t="e">
            <v>#REF!</v>
          </cell>
          <cell r="CC591">
            <v>0</v>
          </cell>
          <cell r="CD591">
            <v>0</v>
          </cell>
          <cell r="CE591" t="str">
            <v>Debtors</v>
          </cell>
          <cell r="CG591" t="e">
            <v>#REF!</v>
          </cell>
          <cell r="CH591" t="str">
            <v>Short Term Debtors</v>
          </cell>
          <cell r="CJ591" t="e">
            <v>#REF!</v>
          </cell>
        </row>
        <row r="592">
          <cell r="A592" t="str">
            <v>YPABA10 Total</v>
          </cell>
          <cell r="B592" t="str">
            <v>YPABA10</v>
          </cell>
          <cell r="C592" t="str">
            <v xml:space="preserve"> Total</v>
          </cell>
          <cell r="D592" t="str">
            <v>YPABA10 Total</v>
          </cell>
          <cell r="E592" t="str">
            <v>YPABA</v>
          </cell>
          <cell r="F592">
            <v>10</v>
          </cell>
          <cell r="G592" t="str">
            <v>YPABA10</v>
          </cell>
          <cell r="H592" t="str">
            <v>REVENUE ASSETS</v>
          </cell>
          <cell r="I592" t="str">
            <v>DEBTORS</v>
          </cell>
          <cell r="J592" t="str">
            <v>SUNDRY</v>
          </cell>
          <cell r="K592" t="str">
            <v>DEBITS - BALANCE B/FWD         .</v>
          </cell>
          <cell r="L592">
            <v>3938332.89</v>
          </cell>
          <cell r="N592" t="e">
            <v>#REF!</v>
          </cell>
          <cell r="O592" t="e">
            <v>#REF!</v>
          </cell>
          <cell r="P592">
            <v>3473.63</v>
          </cell>
          <cell r="R592" t="e">
            <v>#REF!</v>
          </cell>
          <cell r="S592" t="e">
            <v>#REF!</v>
          </cell>
          <cell r="T592" t="e">
            <v>#REF!</v>
          </cell>
          <cell r="U592" t="e">
            <v>#REF!</v>
          </cell>
          <cell r="V592" t="e">
            <v>#REF!</v>
          </cell>
          <cell r="W592" t="e">
            <v>#REF!</v>
          </cell>
          <cell r="X592" t="e">
            <v>#REF!</v>
          </cell>
          <cell r="Y592" t="e">
            <v>#REF!</v>
          </cell>
          <cell r="AA592" t="e">
            <v>#REF!</v>
          </cell>
          <cell r="AB592" t="e">
            <v>#REF!</v>
          </cell>
          <cell r="AC592" t="e">
            <v>#REF!</v>
          </cell>
          <cell r="AE592" t="e">
            <v>#REF!</v>
          </cell>
          <cell r="AF592" t="e">
            <v>#REF!</v>
          </cell>
          <cell r="AG592" t="e">
            <v>#REF!</v>
          </cell>
          <cell r="AH592" t="e">
            <v>#REF!</v>
          </cell>
          <cell r="AI592" t="e">
            <v>#REF!</v>
          </cell>
          <cell r="AJ592" t="e">
            <v>#REF!</v>
          </cell>
          <cell r="AK592" t="e">
            <v>#REF!</v>
          </cell>
          <cell r="AL592" t="e">
            <v>#REF!</v>
          </cell>
          <cell r="AM592" t="e">
            <v>#REF!</v>
          </cell>
          <cell r="AN592" t="e">
            <v>#REF!</v>
          </cell>
          <cell r="AR592" t="e">
            <v>#REF!</v>
          </cell>
          <cell r="BX592">
            <v>0</v>
          </cell>
          <cell r="BY592">
            <v>0</v>
          </cell>
          <cell r="CA592" t="e">
            <v>#REF!</v>
          </cell>
          <cell r="CB592" t="e">
            <v>#REF!</v>
          </cell>
          <cell r="CC592">
            <v>0</v>
          </cell>
          <cell r="CD592">
            <v>0</v>
          </cell>
          <cell r="CE592" t="str">
            <v>Debtors</v>
          </cell>
          <cell r="CG592" t="e">
            <v>#REF!</v>
          </cell>
          <cell r="CH592" t="str">
            <v>Short Term Debtors</v>
          </cell>
          <cell r="CJ592" t="e">
            <v>#REF!</v>
          </cell>
        </row>
        <row r="593">
          <cell r="A593" t="str">
            <v>YPABA1000 Total</v>
          </cell>
          <cell r="B593" t="str">
            <v>YPABA1000</v>
          </cell>
          <cell r="C593" t="str">
            <v xml:space="preserve"> Total</v>
          </cell>
          <cell r="D593" t="str">
            <v>YPABA1000 Total</v>
          </cell>
          <cell r="E593" t="str">
            <v>YPABA</v>
          </cell>
          <cell r="F593">
            <v>1000</v>
          </cell>
          <cell r="G593" t="str">
            <v>YPABA1000</v>
          </cell>
          <cell r="H593" t="str">
            <v>REVENUE ASSETS</v>
          </cell>
          <cell r="I593" t="str">
            <v>DEBTORS</v>
          </cell>
          <cell r="J593" t="str">
            <v>SUNDRY</v>
          </cell>
          <cell r="K593" t="str">
            <v>CREDITS - MISCELLANEOUS     .</v>
          </cell>
          <cell r="M593">
            <v>-70932.56</v>
          </cell>
          <cell r="N593" t="e">
            <v>#REF!</v>
          </cell>
          <cell r="O593" t="e">
            <v>#REF!</v>
          </cell>
          <cell r="R593" t="e">
            <v>#REF!</v>
          </cell>
          <cell r="S593" t="e">
            <v>#REF!</v>
          </cell>
          <cell r="T593" t="e">
            <v>#REF!</v>
          </cell>
          <cell r="U593" t="e">
            <v>#REF!</v>
          </cell>
          <cell r="V593" t="e">
            <v>#REF!</v>
          </cell>
          <cell r="W593" t="e">
            <v>#REF!</v>
          </cell>
          <cell r="X593" t="e">
            <v>#REF!</v>
          </cell>
          <cell r="Y593" t="e">
            <v>#REF!</v>
          </cell>
          <cell r="AA593" t="e">
            <v>#REF!</v>
          </cell>
          <cell r="AB593" t="e">
            <v>#REF!</v>
          </cell>
          <cell r="AC593" t="e">
            <v>#REF!</v>
          </cell>
          <cell r="AD593">
            <v>0</v>
          </cell>
          <cell r="AE593" t="e">
            <v>#REF!</v>
          </cell>
          <cell r="AF593" t="e">
            <v>#REF!</v>
          </cell>
          <cell r="AG593" t="e">
            <v>#REF!</v>
          </cell>
          <cell r="AH593" t="e">
            <v>#REF!</v>
          </cell>
          <cell r="AI593" t="e">
            <v>#REF!</v>
          </cell>
          <cell r="AJ593" t="e">
            <v>#REF!</v>
          </cell>
          <cell r="AK593" t="e">
            <v>#REF!</v>
          </cell>
          <cell r="AL593" t="e">
            <v>#REF!</v>
          </cell>
          <cell r="AM593" t="e">
            <v>#REF!</v>
          </cell>
          <cell r="AN593" t="e">
            <v>#REF!</v>
          </cell>
          <cell r="AR593" t="e">
            <v>#REF!</v>
          </cell>
          <cell r="BX593">
            <v>0</v>
          </cell>
          <cell r="BY593">
            <v>0</v>
          </cell>
          <cell r="CA593" t="e">
            <v>#REF!</v>
          </cell>
          <cell r="CB593" t="e">
            <v>#REF!</v>
          </cell>
          <cell r="CC593">
            <v>0</v>
          </cell>
          <cell r="CD593">
            <v>0</v>
          </cell>
          <cell r="CE593" t="str">
            <v>Debtors</v>
          </cell>
          <cell r="CG593" t="e">
            <v>#REF!</v>
          </cell>
          <cell r="CH593" t="str">
            <v>Short Term Debtors</v>
          </cell>
          <cell r="CJ593" t="e">
            <v>#REF!</v>
          </cell>
        </row>
        <row r="594">
          <cell r="A594" t="str">
            <v>YPABF10 Total</v>
          </cell>
          <cell r="B594" t="str">
            <v>YPABF10</v>
          </cell>
          <cell r="C594" t="str">
            <v xml:space="preserve"> Total</v>
          </cell>
          <cell r="D594" t="str">
            <v>YPABF10 Total</v>
          </cell>
          <cell r="E594" t="str">
            <v>YPABF</v>
          </cell>
          <cell r="F594">
            <v>10</v>
          </cell>
          <cell r="G594" t="str">
            <v>YPABF10</v>
          </cell>
          <cell r="H594" t="str">
            <v>REVENUE ASSETS</v>
          </cell>
          <cell r="I594" t="str">
            <v>DEBTORS</v>
          </cell>
          <cell r="J594" t="str">
            <v>V.A.T.</v>
          </cell>
          <cell r="K594" t="str">
            <v>DEBITS - BALANCE B/FWD         .</v>
          </cell>
          <cell r="L594">
            <v>958869.09</v>
          </cell>
          <cell r="N594" t="e">
            <v>#REF!</v>
          </cell>
          <cell r="O594" t="e">
            <v>#REF!</v>
          </cell>
          <cell r="R594" t="e">
            <v>#REF!</v>
          </cell>
          <cell r="S594" t="e">
            <v>#REF!</v>
          </cell>
          <cell r="T594" t="e">
            <v>#REF!</v>
          </cell>
          <cell r="U594" t="e">
            <v>#REF!</v>
          </cell>
          <cell r="V594" t="e">
            <v>#REF!</v>
          </cell>
          <cell r="W594" t="e">
            <v>#REF!</v>
          </cell>
          <cell r="X594" t="e">
            <v>#REF!</v>
          </cell>
          <cell r="Y594" t="e">
            <v>#REF!</v>
          </cell>
          <cell r="AA594" t="e">
            <v>#REF!</v>
          </cell>
          <cell r="AB594" t="e">
            <v>#REF!</v>
          </cell>
          <cell r="AC594" t="e">
            <v>#REF!</v>
          </cell>
          <cell r="AE594" t="e">
            <v>#REF!</v>
          </cell>
          <cell r="AF594" t="e">
            <v>#REF!</v>
          </cell>
          <cell r="AG594" t="e">
            <v>#REF!</v>
          </cell>
          <cell r="AH594" t="e">
            <v>#REF!</v>
          </cell>
          <cell r="AI594" t="e">
            <v>#REF!</v>
          </cell>
          <cell r="AJ594" t="e">
            <v>#REF!</v>
          </cell>
          <cell r="AK594" t="e">
            <v>#REF!</v>
          </cell>
          <cell r="AL594" t="e">
            <v>#REF!</v>
          </cell>
          <cell r="AM594" t="e">
            <v>#REF!</v>
          </cell>
          <cell r="AN594" t="e">
            <v>#REF!</v>
          </cell>
          <cell r="AR594" t="e">
            <v>#REF!</v>
          </cell>
          <cell r="BX594">
            <v>0</v>
          </cell>
          <cell r="BY594">
            <v>0</v>
          </cell>
          <cell r="CA594" t="e">
            <v>#REF!</v>
          </cell>
          <cell r="CB594" t="e">
            <v>#REF!</v>
          </cell>
          <cell r="CC594">
            <v>0</v>
          </cell>
          <cell r="CD594">
            <v>0</v>
          </cell>
          <cell r="CE594" t="str">
            <v>Debtors</v>
          </cell>
          <cell r="CG594" t="e">
            <v>#REF!</v>
          </cell>
          <cell r="CH594" t="str">
            <v>Short Term Debtors</v>
          </cell>
          <cell r="CJ594" t="e">
            <v>#REF!</v>
          </cell>
        </row>
        <row r="595">
          <cell r="A595" t="str">
            <v>YPABF100 Total</v>
          </cell>
          <cell r="B595" t="str">
            <v>YPABF100</v>
          </cell>
          <cell r="C595" t="str">
            <v xml:space="preserve"> Total</v>
          </cell>
          <cell r="D595" t="str">
            <v>YPABF100 Total</v>
          </cell>
          <cell r="E595" t="str">
            <v>YPABF</v>
          </cell>
          <cell r="F595">
            <v>100</v>
          </cell>
          <cell r="G595" t="str">
            <v>YPABF100</v>
          </cell>
          <cell r="H595" t="str">
            <v>REVENUE ASSETS</v>
          </cell>
          <cell r="I595" t="str">
            <v>DEBTORS</v>
          </cell>
          <cell r="J595" t="str">
            <v>V.A.T.</v>
          </cell>
          <cell r="K595" t="str">
            <v>V.A.T. PAYMENTS         .</v>
          </cell>
          <cell r="N595" t="e">
            <v>#REF!</v>
          </cell>
          <cell r="O595" t="e">
            <v>#REF!</v>
          </cell>
          <cell r="R595" t="e">
            <v>#REF!</v>
          </cell>
          <cell r="S595" t="e">
            <v>#REF!</v>
          </cell>
          <cell r="T595" t="e">
            <v>#REF!</v>
          </cell>
          <cell r="U595" t="e">
            <v>#REF!</v>
          </cell>
          <cell r="V595" t="e">
            <v>#REF!</v>
          </cell>
          <cell r="W595" t="e">
            <v>#REF!</v>
          </cell>
          <cell r="X595" t="e">
            <v>#REF!</v>
          </cell>
          <cell r="Y595" t="e">
            <v>#REF!</v>
          </cell>
          <cell r="AA595" t="e">
            <v>#REF!</v>
          </cell>
          <cell r="AB595" t="e">
            <v>#REF!</v>
          </cell>
          <cell r="AC595" t="e">
            <v>#REF!</v>
          </cell>
          <cell r="AE595" t="e">
            <v>#REF!</v>
          </cell>
          <cell r="AF595" t="e">
            <v>#REF!</v>
          </cell>
          <cell r="AG595" t="e">
            <v>#REF!</v>
          </cell>
          <cell r="AH595" t="e">
            <v>#REF!</v>
          </cell>
          <cell r="AI595" t="e">
            <v>#REF!</v>
          </cell>
          <cell r="AJ595" t="e">
            <v>#REF!</v>
          </cell>
          <cell r="AK595" t="e">
            <v>#REF!</v>
          </cell>
          <cell r="AL595" t="e">
            <v>#REF!</v>
          </cell>
          <cell r="AM595" t="e">
            <v>#REF!</v>
          </cell>
          <cell r="AN595" t="e">
            <v>#REF!</v>
          </cell>
          <cell r="AR595" t="e">
            <v>#REF!</v>
          </cell>
          <cell r="BX595">
            <v>0</v>
          </cell>
          <cell r="BY595">
            <v>0</v>
          </cell>
          <cell r="CA595" t="e">
            <v>#REF!</v>
          </cell>
          <cell r="CB595" t="e">
            <v>#REF!</v>
          </cell>
          <cell r="CC595">
            <v>0</v>
          </cell>
          <cell r="CD595">
            <v>0</v>
          </cell>
          <cell r="CE595" t="str">
            <v>Debtors</v>
          </cell>
          <cell r="CG595" t="e">
            <v>#REF!</v>
          </cell>
          <cell r="CH595" t="str">
            <v>Short Term Debtors</v>
          </cell>
          <cell r="CJ595" t="e">
            <v>#REF!</v>
          </cell>
        </row>
        <row r="596">
          <cell r="A596" t="str">
            <v>YPABF120 Total</v>
          </cell>
          <cell r="B596" t="str">
            <v>YPABF120</v>
          </cell>
          <cell r="C596" t="str">
            <v xml:space="preserve"> Total</v>
          </cell>
          <cell r="D596" t="str">
            <v>YPABF120 Total</v>
          </cell>
          <cell r="E596" t="str">
            <v>YPABF</v>
          </cell>
          <cell r="F596">
            <v>120</v>
          </cell>
          <cell r="G596" t="str">
            <v>YPABF120</v>
          </cell>
          <cell r="H596" t="str">
            <v>REVENUE ASSETS</v>
          </cell>
          <cell r="I596" t="str">
            <v>DEBTORS</v>
          </cell>
          <cell r="J596" t="str">
            <v>V.A.T.</v>
          </cell>
          <cell r="K596" t="e">
            <v>#N/A</v>
          </cell>
          <cell r="N596" t="e">
            <v>#REF!</v>
          </cell>
          <cell r="O596" t="e">
            <v>#REF!</v>
          </cell>
          <cell r="R596" t="e">
            <v>#REF!</v>
          </cell>
          <cell r="S596" t="e">
            <v>#REF!</v>
          </cell>
          <cell r="T596" t="e">
            <v>#REF!</v>
          </cell>
          <cell r="U596" t="e">
            <v>#REF!</v>
          </cell>
          <cell r="V596" t="e">
            <v>#REF!</v>
          </cell>
          <cell r="W596" t="e">
            <v>#REF!</v>
          </cell>
          <cell r="X596" t="e">
            <v>#REF!</v>
          </cell>
          <cell r="Y596" t="e">
            <v>#REF!</v>
          </cell>
          <cell r="AA596" t="e">
            <v>#REF!</v>
          </cell>
          <cell r="AB596" t="e">
            <v>#REF!</v>
          </cell>
          <cell r="AC596" t="e">
            <v>#REF!</v>
          </cell>
          <cell r="AE596" t="e">
            <v>#REF!</v>
          </cell>
          <cell r="AF596" t="e">
            <v>#REF!</v>
          </cell>
          <cell r="AG596" t="e">
            <v>#REF!</v>
          </cell>
          <cell r="AH596" t="e">
            <v>#REF!</v>
          </cell>
          <cell r="AI596" t="e">
            <v>#REF!</v>
          </cell>
          <cell r="AJ596" t="e">
            <v>#REF!</v>
          </cell>
          <cell r="AK596" t="e">
            <v>#REF!</v>
          </cell>
          <cell r="AL596" t="e">
            <v>#REF!</v>
          </cell>
          <cell r="AM596" t="e">
            <v>#REF!</v>
          </cell>
          <cell r="AN596" t="e">
            <v>#REF!</v>
          </cell>
          <cell r="AR596" t="e">
            <v>#REF!</v>
          </cell>
          <cell r="BX596">
            <v>0</v>
          </cell>
          <cell r="BY596">
            <v>0</v>
          </cell>
          <cell r="CA596" t="e">
            <v>#REF!</v>
          </cell>
          <cell r="CB596" t="e">
            <v>#REF!</v>
          </cell>
          <cell r="CC596">
            <v>0</v>
          </cell>
          <cell r="CD596">
            <v>0</v>
          </cell>
          <cell r="CE596" t="e">
            <v>#N/A</v>
          </cell>
          <cell r="CH596" t="str">
            <v>Short Term Debtors</v>
          </cell>
          <cell r="CJ596" t="e">
            <v>#REF!</v>
          </cell>
        </row>
        <row r="597">
          <cell r="A597" t="str">
            <v>YPABF150 Total</v>
          </cell>
          <cell r="B597" t="str">
            <v>YPABF150</v>
          </cell>
          <cell r="C597" t="str">
            <v xml:space="preserve"> Total</v>
          </cell>
          <cell r="D597" t="str">
            <v>YPABF150 Total</v>
          </cell>
          <cell r="E597" t="str">
            <v>YPABF</v>
          </cell>
          <cell r="F597">
            <v>150</v>
          </cell>
          <cell r="G597" t="str">
            <v>YPABF150</v>
          </cell>
          <cell r="H597" t="str">
            <v>REVENUE ASSETS</v>
          </cell>
          <cell r="I597" t="str">
            <v>DEBTORS</v>
          </cell>
          <cell r="J597" t="str">
            <v>V.A.T.</v>
          </cell>
          <cell r="K597" t="str">
            <v>ADJUSTMENTS          .</v>
          </cell>
          <cell r="N597" t="e">
            <v>#REF!</v>
          </cell>
          <cell r="O597" t="e">
            <v>#REF!</v>
          </cell>
          <cell r="R597" t="e">
            <v>#REF!</v>
          </cell>
          <cell r="S597" t="e">
            <v>#REF!</v>
          </cell>
          <cell r="T597" t="e">
            <v>#REF!</v>
          </cell>
          <cell r="U597" t="e">
            <v>#REF!</v>
          </cell>
          <cell r="V597" t="e">
            <v>#REF!</v>
          </cell>
          <cell r="W597" t="e">
            <v>#REF!</v>
          </cell>
          <cell r="X597" t="e">
            <v>#REF!</v>
          </cell>
          <cell r="Y597" t="e">
            <v>#REF!</v>
          </cell>
          <cell r="AA597" t="e">
            <v>#REF!</v>
          </cell>
          <cell r="AB597" t="e">
            <v>#REF!</v>
          </cell>
          <cell r="AC597" t="e">
            <v>#REF!</v>
          </cell>
          <cell r="AE597" t="e">
            <v>#REF!</v>
          </cell>
          <cell r="AF597" t="e">
            <v>#REF!</v>
          </cell>
          <cell r="AG597" t="e">
            <v>#REF!</v>
          </cell>
          <cell r="AH597" t="e">
            <v>#REF!</v>
          </cell>
          <cell r="AI597" t="e">
            <v>#REF!</v>
          </cell>
          <cell r="AJ597" t="e">
            <v>#REF!</v>
          </cell>
          <cell r="AK597" t="e">
            <v>#REF!</v>
          </cell>
          <cell r="AL597" t="e">
            <v>#REF!</v>
          </cell>
          <cell r="AM597" t="e">
            <v>#REF!</v>
          </cell>
          <cell r="AN597" t="e">
            <v>#REF!</v>
          </cell>
          <cell r="AR597" t="e">
            <v>#REF!</v>
          </cell>
          <cell r="BX597">
            <v>0</v>
          </cell>
          <cell r="BY597">
            <v>0</v>
          </cell>
          <cell r="CA597" t="e">
            <v>#REF!</v>
          </cell>
          <cell r="CB597" t="e">
            <v>#REF!</v>
          </cell>
          <cell r="CC597">
            <v>0</v>
          </cell>
          <cell r="CD597">
            <v>0</v>
          </cell>
          <cell r="CE597" t="str">
            <v>Debtors</v>
          </cell>
          <cell r="CG597" t="e">
            <v>#REF!</v>
          </cell>
          <cell r="CH597" t="str">
            <v>Short Term Debtors</v>
          </cell>
          <cell r="CJ597" t="e">
            <v>#REF!</v>
          </cell>
        </row>
        <row r="598">
          <cell r="A598" t="str">
            <v>YPABF1000 Total</v>
          </cell>
          <cell r="B598" t="str">
            <v>YPABF1000</v>
          </cell>
          <cell r="C598" t="str">
            <v xml:space="preserve"> Total</v>
          </cell>
          <cell r="D598" t="str">
            <v>YPABF1000 Total</v>
          </cell>
          <cell r="E598" t="str">
            <v>YPABF</v>
          </cell>
          <cell r="F598">
            <v>1000</v>
          </cell>
          <cell r="G598" t="str">
            <v>YPABF1000</v>
          </cell>
          <cell r="H598" t="str">
            <v>REVENUE ASSETS</v>
          </cell>
          <cell r="I598" t="str">
            <v>DEBTORS</v>
          </cell>
          <cell r="J598" t="str">
            <v>V.A.T.</v>
          </cell>
          <cell r="K598" t="str">
            <v>CREDITS - MISCELLANEOUS     .</v>
          </cell>
          <cell r="N598" t="e">
            <v>#REF!</v>
          </cell>
          <cell r="O598" t="e">
            <v>#REF!</v>
          </cell>
          <cell r="P598">
            <v>-583982.44999999995</v>
          </cell>
          <cell r="R598" t="e">
            <v>#REF!</v>
          </cell>
          <cell r="S598" t="e">
            <v>#REF!</v>
          </cell>
          <cell r="V598">
            <v>0</v>
          </cell>
          <cell r="X598">
            <v>0</v>
          </cell>
          <cell r="AE598">
            <v>0</v>
          </cell>
          <cell r="AG598">
            <v>0</v>
          </cell>
          <cell r="AP598">
            <v>-728184.42</v>
          </cell>
          <cell r="AR598">
            <v>-728184.42</v>
          </cell>
          <cell r="BX598">
            <v>0</v>
          </cell>
          <cell r="BY598">
            <v>0</v>
          </cell>
          <cell r="CA598" t="e">
            <v>#REF!</v>
          </cell>
          <cell r="CB598" t="e">
            <v>#REF!</v>
          </cell>
          <cell r="CC598">
            <v>0</v>
          </cell>
          <cell r="CD598">
            <v>0</v>
          </cell>
          <cell r="CE598" t="str">
            <v>Debtors</v>
          </cell>
          <cell r="CG598" t="e">
            <v>#REF!</v>
          </cell>
          <cell r="CH598" t="str">
            <v>Short Term Debtors</v>
          </cell>
          <cell r="CJ598" t="e">
            <v>#REF!</v>
          </cell>
        </row>
        <row r="599">
          <cell r="A599" t="str">
            <v>YPABF1100 Total</v>
          </cell>
          <cell r="B599" t="str">
            <v>YPABF1100</v>
          </cell>
          <cell r="C599" t="str">
            <v xml:space="preserve"> Total</v>
          </cell>
          <cell r="D599" t="str">
            <v>YPABF1100 Total</v>
          </cell>
          <cell r="E599" t="str">
            <v>YPABF</v>
          </cell>
          <cell r="F599">
            <v>1100</v>
          </cell>
          <cell r="G599" t="str">
            <v>YPABF1100</v>
          </cell>
          <cell r="H599" t="str">
            <v>REVENUE ASSETS</v>
          </cell>
          <cell r="I599" t="str">
            <v>DEBTORS</v>
          </cell>
          <cell r="J599" t="str">
            <v>V.A.T.</v>
          </cell>
          <cell r="K599" t="str">
            <v>REIMBURSEMENTS         .</v>
          </cell>
          <cell r="N599" t="e">
            <v>#REF!</v>
          </cell>
          <cell r="O599" t="e">
            <v>#REF!</v>
          </cell>
          <cell r="R599" t="e">
            <v>#REF!</v>
          </cell>
          <cell r="S599" t="e">
            <v>#REF!</v>
          </cell>
          <cell r="T599" t="e">
            <v>#REF!</v>
          </cell>
          <cell r="U599" t="e">
            <v>#REF!</v>
          </cell>
          <cell r="V599" t="e">
            <v>#REF!</v>
          </cell>
          <cell r="W599" t="e">
            <v>#REF!</v>
          </cell>
          <cell r="X599" t="e">
            <v>#REF!</v>
          </cell>
          <cell r="Y599" t="e">
            <v>#REF!</v>
          </cell>
          <cell r="AA599" t="e">
            <v>#REF!</v>
          </cell>
          <cell r="AB599" t="e">
            <v>#REF!</v>
          </cell>
          <cell r="AC599" t="e">
            <v>#REF!</v>
          </cell>
          <cell r="AE599" t="e">
            <v>#REF!</v>
          </cell>
          <cell r="AF599" t="e">
            <v>#REF!</v>
          </cell>
          <cell r="AG599" t="e">
            <v>#REF!</v>
          </cell>
          <cell r="AH599" t="e">
            <v>#REF!</v>
          </cell>
          <cell r="AI599" t="e">
            <v>#REF!</v>
          </cell>
          <cell r="AJ599" t="e">
            <v>#REF!</v>
          </cell>
          <cell r="AK599" t="e">
            <v>#REF!</v>
          </cell>
          <cell r="AL599" t="e">
            <v>#REF!</v>
          </cell>
          <cell r="AM599" t="e">
            <v>#REF!</v>
          </cell>
          <cell r="AN599" t="e">
            <v>#REF!</v>
          </cell>
          <cell r="AR599" t="e">
            <v>#REF!</v>
          </cell>
          <cell r="BX599">
            <v>0</v>
          </cell>
          <cell r="BY599">
            <v>0</v>
          </cell>
          <cell r="CA599" t="e">
            <v>#REF!</v>
          </cell>
          <cell r="CB599" t="e">
            <v>#REF!</v>
          </cell>
          <cell r="CC599">
            <v>0</v>
          </cell>
          <cell r="CD599">
            <v>0</v>
          </cell>
          <cell r="CE599" t="str">
            <v>Debtors</v>
          </cell>
          <cell r="CG599" t="e">
            <v>#REF!</v>
          </cell>
          <cell r="CH599" t="str">
            <v>Short Term Debtors</v>
          </cell>
          <cell r="CJ599" t="e">
            <v>#REF!</v>
          </cell>
        </row>
        <row r="600">
          <cell r="A600" t="str">
            <v>YPABF1110 Total</v>
          </cell>
          <cell r="B600" t="str">
            <v>YPABF1110</v>
          </cell>
          <cell r="C600" t="str">
            <v xml:space="preserve"> Total</v>
          </cell>
          <cell r="D600" t="str">
            <v>YPABF1110 Total</v>
          </cell>
          <cell r="E600" t="str">
            <v>YPABF</v>
          </cell>
          <cell r="F600">
            <v>1110</v>
          </cell>
          <cell r="G600" t="str">
            <v>YPABF1110</v>
          </cell>
          <cell r="H600" t="str">
            <v>REVENUE ASSETS</v>
          </cell>
          <cell r="I600" t="str">
            <v>DEBTORS</v>
          </cell>
          <cell r="J600" t="str">
            <v>V.A.T.</v>
          </cell>
          <cell r="K600" t="str">
            <v>CASH INCOME      .</v>
          </cell>
          <cell r="N600" t="e">
            <v>#REF!</v>
          </cell>
          <cell r="O600" t="e">
            <v>#REF!</v>
          </cell>
          <cell r="R600" t="e">
            <v>#REF!</v>
          </cell>
          <cell r="S600" t="e">
            <v>#REF!</v>
          </cell>
          <cell r="T600" t="e">
            <v>#REF!</v>
          </cell>
          <cell r="U600" t="e">
            <v>#REF!</v>
          </cell>
          <cell r="V600" t="e">
            <v>#REF!</v>
          </cell>
          <cell r="W600" t="e">
            <v>#REF!</v>
          </cell>
          <cell r="X600" t="e">
            <v>#REF!</v>
          </cell>
          <cell r="Y600" t="e">
            <v>#REF!</v>
          </cell>
          <cell r="AA600" t="e">
            <v>#REF!</v>
          </cell>
          <cell r="AB600" t="e">
            <v>#REF!</v>
          </cell>
          <cell r="AC600" t="e">
            <v>#REF!</v>
          </cell>
          <cell r="AE600" t="e">
            <v>#REF!</v>
          </cell>
          <cell r="AF600" t="e">
            <v>#REF!</v>
          </cell>
          <cell r="AG600" t="e">
            <v>#REF!</v>
          </cell>
          <cell r="AH600" t="e">
            <v>#REF!</v>
          </cell>
          <cell r="AI600" t="e">
            <v>#REF!</v>
          </cell>
          <cell r="AJ600" t="e">
            <v>#REF!</v>
          </cell>
          <cell r="AK600" t="e">
            <v>#REF!</v>
          </cell>
          <cell r="AL600" t="e">
            <v>#REF!</v>
          </cell>
          <cell r="AM600" t="e">
            <v>#REF!</v>
          </cell>
          <cell r="AN600" t="e">
            <v>#REF!</v>
          </cell>
          <cell r="AR600" t="e">
            <v>#REF!</v>
          </cell>
          <cell r="BX600">
            <v>0</v>
          </cell>
          <cell r="BY600">
            <v>0</v>
          </cell>
          <cell r="CA600" t="e">
            <v>#REF!</v>
          </cell>
          <cell r="CB600" t="e">
            <v>#REF!</v>
          </cell>
          <cell r="CC600">
            <v>0</v>
          </cell>
          <cell r="CD600">
            <v>0</v>
          </cell>
          <cell r="CE600" t="str">
            <v>Debtors</v>
          </cell>
          <cell r="CG600" t="e">
            <v>#REF!</v>
          </cell>
          <cell r="CH600" t="str">
            <v>Short Term Debtors</v>
          </cell>
          <cell r="CJ600" t="e">
            <v>#REF!</v>
          </cell>
        </row>
        <row r="601">
          <cell r="A601" t="str">
            <v>YPABF1120 Total</v>
          </cell>
          <cell r="B601" t="str">
            <v>YPABF1120</v>
          </cell>
          <cell r="C601" t="str">
            <v xml:space="preserve"> Total</v>
          </cell>
          <cell r="D601" t="str">
            <v>YPABF1120 Total</v>
          </cell>
          <cell r="E601" t="str">
            <v>YPABF</v>
          </cell>
          <cell r="F601">
            <v>1120</v>
          </cell>
          <cell r="G601" t="str">
            <v>YPABF1120</v>
          </cell>
          <cell r="H601" t="str">
            <v>REVENUE ASSETS</v>
          </cell>
          <cell r="I601" t="str">
            <v>DEBTORS</v>
          </cell>
          <cell r="J601" t="str">
            <v>V.A.T.</v>
          </cell>
          <cell r="K601" t="str">
            <v>CREDITS - BALANCE B/FWD      .</v>
          </cell>
          <cell r="N601" t="e">
            <v>#REF!</v>
          </cell>
          <cell r="O601" t="e">
            <v>#REF!</v>
          </cell>
          <cell r="R601" t="e">
            <v>#REF!</v>
          </cell>
          <cell r="S601" t="e">
            <v>#REF!</v>
          </cell>
          <cell r="T601" t="e">
            <v>#REF!</v>
          </cell>
          <cell r="U601" t="e">
            <v>#REF!</v>
          </cell>
          <cell r="V601" t="e">
            <v>#REF!</v>
          </cell>
          <cell r="W601" t="e">
            <v>#REF!</v>
          </cell>
          <cell r="X601" t="e">
            <v>#REF!</v>
          </cell>
          <cell r="Y601" t="e">
            <v>#REF!</v>
          </cell>
          <cell r="AA601" t="e">
            <v>#REF!</v>
          </cell>
          <cell r="AB601" t="e">
            <v>#REF!</v>
          </cell>
          <cell r="AC601" t="e">
            <v>#REF!</v>
          </cell>
          <cell r="AE601" t="e">
            <v>#REF!</v>
          </cell>
          <cell r="AF601" t="e">
            <v>#REF!</v>
          </cell>
          <cell r="AG601" t="e">
            <v>#REF!</v>
          </cell>
          <cell r="AH601" t="e">
            <v>#REF!</v>
          </cell>
          <cell r="AI601" t="e">
            <v>#REF!</v>
          </cell>
          <cell r="AJ601" t="e">
            <v>#REF!</v>
          </cell>
          <cell r="AK601" t="e">
            <v>#REF!</v>
          </cell>
          <cell r="AL601" t="e">
            <v>#REF!</v>
          </cell>
          <cell r="AM601" t="e">
            <v>#REF!</v>
          </cell>
          <cell r="AN601" t="e">
            <v>#REF!</v>
          </cell>
          <cell r="AR601" t="e">
            <v>#REF!</v>
          </cell>
          <cell r="BX601">
            <v>0</v>
          </cell>
          <cell r="BY601">
            <v>0</v>
          </cell>
          <cell r="CA601" t="e">
            <v>#REF!</v>
          </cell>
          <cell r="CB601" t="e">
            <v>#REF!</v>
          </cell>
          <cell r="CC601">
            <v>0</v>
          </cell>
          <cell r="CD601">
            <v>0</v>
          </cell>
          <cell r="CE601" t="str">
            <v>Debtors</v>
          </cell>
          <cell r="CG601" t="e">
            <v>#REF!</v>
          </cell>
          <cell r="CH601" t="str">
            <v>Short Term Debtors</v>
          </cell>
          <cell r="CJ601" t="e">
            <v>#REF!</v>
          </cell>
        </row>
        <row r="602">
          <cell r="A602" t="str">
            <v>YPABG0 Total</v>
          </cell>
          <cell r="B602" t="str">
            <v>YPABG0</v>
          </cell>
          <cell r="C602" t="str">
            <v xml:space="preserve"> Total</v>
          </cell>
          <cell r="D602" t="str">
            <v>YPABG0 Total</v>
          </cell>
          <cell r="E602" t="str">
            <v>YPABG</v>
          </cell>
          <cell r="F602">
            <v>0</v>
          </cell>
          <cell r="G602" t="str">
            <v>YPABG0</v>
          </cell>
          <cell r="H602" t="str">
            <v>REVENUE ASSETS</v>
          </cell>
          <cell r="I602" t="str">
            <v>DEBTORS</v>
          </cell>
          <cell r="J602" t="str">
            <v>PAYMENTS-IN-ADVANCE</v>
          </cell>
          <cell r="K602" t="str">
            <v>DEBITS - MISCELLANEOUS     .</v>
          </cell>
          <cell r="N602" t="e">
            <v>#REF!</v>
          </cell>
          <cell r="O602" t="e">
            <v>#REF!</v>
          </cell>
          <cell r="R602" t="e">
            <v>#REF!</v>
          </cell>
          <cell r="S602" t="e">
            <v>#REF!</v>
          </cell>
          <cell r="T602" t="e">
            <v>#REF!</v>
          </cell>
          <cell r="U602" t="e">
            <v>#REF!</v>
          </cell>
          <cell r="V602" t="e">
            <v>#REF!</v>
          </cell>
          <cell r="W602" t="e">
            <v>#REF!</v>
          </cell>
          <cell r="X602" t="e">
            <v>#REF!</v>
          </cell>
          <cell r="Y602" t="e">
            <v>#REF!</v>
          </cell>
          <cell r="AA602" t="e">
            <v>#REF!</v>
          </cell>
          <cell r="AB602" t="e">
            <v>#REF!</v>
          </cell>
          <cell r="AC602" t="e">
            <v>#REF!</v>
          </cell>
          <cell r="AE602" t="e">
            <v>#REF!</v>
          </cell>
          <cell r="AF602" t="e">
            <v>#REF!</v>
          </cell>
          <cell r="AG602" t="e">
            <v>#REF!</v>
          </cell>
          <cell r="AH602" t="e">
            <v>#REF!</v>
          </cell>
          <cell r="AI602" t="e">
            <v>#REF!</v>
          </cell>
          <cell r="AJ602" t="e">
            <v>#REF!</v>
          </cell>
          <cell r="AK602" t="e">
            <v>#REF!</v>
          </cell>
          <cell r="AL602" t="e">
            <v>#REF!</v>
          </cell>
          <cell r="AM602" t="e">
            <v>#REF!</v>
          </cell>
          <cell r="AN602" t="e">
            <v>#REF!</v>
          </cell>
          <cell r="AR602" t="e">
            <v>#REF!</v>
          </cell>
          <cell r="BX602">
            <v>0</v>
          </cell>
          <cell r="BY602">
            <v>0</v>
          </cell>
          <cell r="CA602" t="e">
            <v>#REF!</v>
          </cell>
          <cell r="CB602" t="e">
            <v>#REF!</v>
          </cell>
          <cell r="CC602">
            <v>0</v>
          </cell>
          <cell r="CD602">
            <v>0</v>
          </cell>
          <cell r="CE602" t="str">
            <v>Debtors</v>
          </cell>
          <cell r="CG602" t="e">
            <v>#REF!</v>
          </cell>
          <cell r="CH602" t="str">
            <v>Short Term Debtors</v>
          </cell>
          <cell r="CJ602" t="e">
            <v>#REF!</v>
          </cell>
        </row>
        <row r="603">
          <cell r="A603" t="str">
            <v>YPABG10 Total</v>
          </cell>
          <cell r="B603" t="str">
            <v>YPABG10</v>
          </cell>
          <cell r="C603" t="str">
            <v xml:space="preserve"> Total</v>
          </cell>
          <cell r="D603" t="str">
            <v>YPABG10 Total</v>
          </cell>
          <cell r="E603" t="str">
            <v>YPABG</v>
          </cell>
          <cell r="F603">
            <v>10</v>
          </cell>
          <cell r="G603" t="str">
            <v>YPABG10</v>
          </cell>
          <cell r="H603" t="str">
            <v>REVENUE ASSETS</v>
          </cell>
          <cell r="I603" t="str">
            <v>DEBTORS</v>
          </cell>
          <cell r="J603" t="str">
            <v>PAYMENTS-IN-ADVANCE</v>
          </cell>
          <cell r="K603" t="str">
            <v>DEBITS - BALANCE B/FWD         .</v>
          </cell>
          <cell r="L603">
            <v>344536.01</v>
          </cell>
          <cell r="N603" t="e">
            <v>#REF!</v>
          </cell>
          <cell r="O603" t="e">
            <v>#REF!</v>
          </cell>
          <cell r="R603" t="e">
            <v>#REF!</v>
          </cell>
          <cell r="S603" t="e">
            <v>#REF!</v>
          </cell>
          <cell r="T603" t="e">
            <v>#REF!</v>
          </cell>
          <cell r="U603" t="e">
            <v>#REF!</v>
          </cell>
          <cell r="V603" t="e">
            <v>#REF!</v>
          </cell>
          <cell r="W603" t="e">
            <v>#REF!</v>
          </cell>
          <cell r="X603" t="e">
            <v>#REF!</v>
          </cell>
          <cell r="Y603" t="e">
            <v>#REF!</v>
          </cell>
          <cell r="AA603" t="e">
            <v>#REF!</v>
          </cell>
          <cell r="AB603" t="e">
            <v>#REF!</v>
          </cell>
          <cell r="AC603" t="e">
            <v>#REF!</v>
          </cell>
          <cell r="AE603" t="e">
            <v>#REF!</v>
          </cell>
          <cell r="AF603" t="e">
            <v>#REF!</v>
          </cell>
          <cell r="AG603" t="e">
            <v>#REF!</v>
          </cell>
          <cell r="AH603" t="e">
            <v>#REF!</v>
          </cell>
          <cell r="AI603" t="e">
            <v>#REF!</v>
          </cell>
          <cell r="AJ603" t="e">
            <v>#REF!</v>
          </cell>
          <cell r="AK603" t="e">
            <v>#REF!</v>
          </cell>
          <cell r="AL603" t="e">
            <v>#REF!</v>
          </cell>
          <cell r="AM603" t="e">
            <v>#REF!</v>
          </cell>
          <cell r="AN603" t="e">
            <v>#REF!</v>
          </cell>
          <cell r="AR603" t="e">
            <v>#REF!</v>
          </cell>
          <cell r="BX603">
            <v>0</v>
          </cell>
          <cell r="BY603">
            <v>0</v>
          </cell>
          <cell r="CA603" t="e">
            <v>#REF!</v>
          </cell>
          <cell r="CB603" t="e">
            <v>#REF!</v>
          </cell>
          <cell r="CC603">
            <v>0</v>
          </cell>
          <cell r="CD603">
            <v>0</v>
          </cell>
          <cell r="CE603" t="str">
            <v>Debtors</v>
          </cell>
          <cell r="CG603" t="e">
            <v>#REF!</v>
          </cell>
          <cell r="CH603" t="str">
            <v>Short Term Debtors</v>
          </cell>
          <cell r="CJ603" t="e">
            <v>#REF!</v>
          </cell>
        </row>
        <row r="604">
          <cell r="A604" t="str">
            <v>YPABH0 Total</v>
          </cell>
          <cell r="B604" t="str">
            <v>YPABH0</v>
          </cell>
          <cell r="C604" t="str">
            <v xml:space="preserve"> Total</v>
          </cell>
          <cell r="D604" t="str">
            <v>YPABH0 Total</v>
          </cell>
          <cell r="E604" t="str">
            <v>YPABH</v>
          </cell>
          <cell r="F604">
            <v>0</v>
          </cell>
          <cell r="G604" t="str">
            <v>YPABH0</v>
          </cell>
          <cell r="H604" t="str">
            <v>REVENUE ASSETS</v>
          </cell>
          <cell r="I604" t="str">
            <v>DEBTORS</v>
          </cell>
          <cell r="J604" t="str">
            <v>PROV'N FOR BAD DEBTS</v>
          </cell>
          <cell r="K604" t="str">
            <v>DEBITS - MISCELLANEOUS     .</v>
          </cell>
          <cell r="N604" t="e">
            <v>#REF!</v>
          </cell>
          <cell r="O604" t="e">
            <v>#REF!</v>
          </cell>
          <cell r="R604" t="e">
            <v>#REF!</v>
          </cell>
          <cell r="S604" t="e">
            <v>#REF!</v>
          </cell>
          <cell r="T604" t="e">
            <v>#REF!</v>
          </cell>
          <cell r="U604" t="e">
            <v>#REF!</v>
          </cell>
          <cell r="V604" t="e">
            <v>#REF!</v>
          </cell>
          <cell r="W604" t="e">
            <v>#REF!</v>
          </cell>
          <cell r="X604" t="e">
            <v>#REF!</v>
          </cell>
          <cell r="Y604" t="e">
            <v>#REF!</v>
          </cell>
          <cell r="AA604" t="e">
            <v>#REF!</v>
          </cell>
          <cell r="AB604" t="e">
            <v>#REF!</v>
          </cell>
          <cell r="AC604" t="e">
            <v>#REF!</v>
          </cell>
          <cell r="AE604" t="e">
            <v>#REF!</v>
          </cell>
          <cell r="AF604" t="e">
            <v>#REF!</v>
          </cell>
          <cell r="AG604" t="e">
            <v>#REF!</v>
          </cell>
          <cell r="AH604" t="e">
            <v>#REF!</v>
          </cell>
          <cell r="AI604" t="e">
            <v>#REF!</v>
          </cell>
          <cell r="AJ604" t="e">
            <v>#REF!</v>
          </cell>
          <cell r="AK604" t="e">
            <v>#REF!</v>
          </cell>
          <cell r="AL604" t="e">
            <v>#REF!</v>
          </cell>
          <cell r="AM604" t="e">
            <v>#REF!</v>
          </cell>
          <cell r="AN604" t="e">
            <v>#REF!</v>
          </cell>
          <cell r="AR604" t="e">
            <v>#REF!</v>
          </cell>
          <cell r="BX604">
            <v>0</v>
          </cell>
          <cell r="BY604">
            <v>0</v>
          </cell>
          <cell r="CA604" t="e">
            <v>#REF!</v>
          </cell>
          <cell r="CB604" t="e">
            <v>#REF!</v>
          </cell>
          <cell r="CC604">
            <v>0</v>
          </cell>
          <cell r="CD604">
            <v>0</v>
          </cell>
          <cell r="CE604" t="str">
            <v>Debtors</v>
          </cell>
          <cell r="CG604" t="e">
            <v>#REF!</v>
          </cell>
          <cell r="CH604" t="str">
            <v>Short Term Debtors</v>
          </cell>
          <cell r="CJ604" t="e">
            <v>#REF!</v>
          </cell>
        </row>
        <row r="605">
          <cell r="A605" t="str">
            <v>YPABH1000 Total</v>
          </cell>
          <cell r="B605" t="str">
            <v>YPABH1000</v>
          </cell>
          <cell r="C605" t="str">
            <v xml:space="preserve"> Total</v>
          </cell>
          <cell r="D605" t="str">
            <v>YPABH1000 Total</v>
          </cell>
          <cell r="E605" t="str">
            <v>YPABH</v>
          </cell>
          <cell r="F605">
            <v>1000</v>
          </cell>
          <cell r="G605" t="str">
            <v>YPABH1000</v>
          </cell>
          <cell r="H605" t="str">
            <v>REVENUE ASSETS</v>
          </cell>
          <cell r="I605" t="str">
            <v>DEBTORS</v>
          </cell>
          <cell r="J605" t="str">
            <v>PROV'N FOR BAD DEBTS</v>
          </cell>
          <cell r="K605" t="str">
            <v>CREDITS - MISCELLANEOUS     .</v>
          </cell>
          <cell r="N605" t="e">
            <v>#REF!</v>
          </cell>
          <cell r="O605" t="e">
            <v>#REF!</v>
          </cell>
          <cell r="R605" t="e">
            <v>#REF!</v>
          </cell>
          <cell r="S605" t="e">
            <v>#REF!</v>
          </cell>
          <cell r="T605" t="e">
            <v>#REF!</v>
          </cell>
          <cell r="U605" t="e">
            <v>#REF!</v>
          </cell>
          <cell r="V605" t="e">
            <v>#REF!</v>
          </cell>
          <cell r="W605" t="e">
            <v>#REF!</v>
          </cell>
          <cell r="X605" t="e">
            <v>#REF!</v>
          </cell>
          <cell r="Y605" t="e">
            <v>#REF!</v>
          </cell>
          <cell r="AA605" t="e">
            <v>#REF!</v>
          </cell>
          <cell r="AB605" t="e">
            <v>#REF!</v>
          </cell>
          <cell r="AC605" t="e">
            <v>#REF!</v>
          </cell>
          <cell r="AE605" t="e">
            <v>#REF!</v>
          </cell>
          <cell r="AF605" t="e">
            <v>#REF!</v>
          </cell>
          <cell r="AG605" t="e">
            <v>#REF!</v>
          </cell>
          <cell r="AH605" t="e">
            <v>#REF!</v>
          </cell>
          <cell r="AI605" t="e">
            <v>#REF!</v>
          </cell>
          <cell r="AJ605" t="e">
            <v>#REF!</v>
          </cell>
          <cell r="AK605" t="e">
            <v>#REF!</v>
          </cell>
          <cell r="AL605" t="e">
            <v>#REF!</v>
          </cell>
          <cell r="AM605" t="e">
            <v>#REF!</v>
          </cell>
          <cell r="AN605" t="e">
            <v>#REF!</v>
          </cell>
          <cell r="AR605" t="e">
            <v>#REF!</v>
          </cell>
          <cell r="BX605">
            <v>0</v>
          </cell>
          <cell r="BY605">
            <v>0</v>
          </cell>
          <cell r="CA605" t="e">
            <v>#REF!</v>
          </cell>
          <cell r="CB605" t="e">
            <v>#REF!</v>
          </cell>
          <cell r="CC605">
            <v>0</v>
          </cell>
          <cell r="CD605">
            <v>0</v>
          </cell>
          <cell r="CE605" t="str">
            <v>Debtors</v>
          </cell>
          <cell r="CG605" t="e">
            <v>#REF!</v>
          </cell>
          <cell r="CH605" t="str">
            <v>Short Term Debtors</v>
          </cell>
          <cell r="CJ605" t="e">
            <v>#REF!</v>
          </cell>
        </row>
        <row r="606">
          <cell r="A606" t="str">
            <v>YPABH1010 Total</v>
          </cell>
          <cell r="B606" t="str">
            <v>YPABH1010</v>
          </cell>
          <cell r="C606" t="str">
            <v xml:space="preserve"> Total</v>
          </cell>
          <cell r="D606" t="str">
            <v>YPABH1010 Total</v>
          </cell>
          <cell r="E606" t="str">
            <v>YPABH</v>
          </cell>
          <cell r="F606">
            <v>1010</v>
          </cell>
          <cell r="G606" t="str">
            <v>YPABH1010</v>
          </cell>
          <cell r="H606" t="str">
            <v>REVENUE ASSETS</v>
          </cell>
          <cell r="I606" t="str">
            <v>DEBTORS</v>
          </cell>
          <cell r="J606" t="str">
            <v>PROV'N FOR BAD DEBTS</v>
          </cell>
          <cell r="K606" t="str">
            <v>CREDITS - BALANCE B/FWD      .</v>
          </cell>
          <cell r="L606">
            <v>-3302.04</v>
          </cell>
          <cell r="N606" t="e">
            <v>#REF!</v>
          </cell>
          <cell r="O606" t="e">
            <v>#REF!</v>
          </cell>
          <cell r="R606" t="e">
            <v>#REF!</v>
          </cell>
          <cell r="S606" t="e">
            <v>#REF!</v>
          </cell>
          <cell r="T606" t="e">
            <v>#REF!</v>
          </cell>
          <cell r="U606" t="e">
            <v>#REF!</v>
          </cell>
          <cell r="V606" t="e">
            <v>#REF!</v>
          </cell>
          <cell r="W606" t="e">
            <v>#REF!</v>
          </cell>
          <cell r="X606" t="e">
            <v>#REF!</v>
          </cell>
          <cell r="Y606" t="e">
            <v>#REF!</v>
          </cell>
          <cell r="AA606" t="e">
            <v>#REF!</v>
          </cell>
          <cell r="AB606" t="e">
            <v>#REF!</v>
          </cell>
          <cell r="AC606" t="e">
            <v>#REF!</v>
          </cell>
          <cell r="AE606" t="e">
            <v>#REF!</v>
          </cell>
          <cell r="AF606" t="e">
            <v>#REF!</v>
          </cell>
          <cell r="AG606" t="e">
            <v>#REF!</v>
          </cell>
          <cell r="AH606" t="e">
            <v>#REF!</v>
          </cell>
          <cell r="AI606" t="e">
            <v>#REF!</v>
          </cell>
          <cell r="AJ606" t="e">
            <v>#REF!</v>
          </cell>
          <cell r="AK606" t="e">
            <v>#REF!</v>
          </cell>
          <cell r="AL606" t="e">
            <v>#REF!</v>
          </cell>
          <cell r="AM606" t="e">
            <v>#REF!</v>
          </cell>
          <cell r="AN606" t="e">
            <v>#REF!</v>
          </cell>
          <cell r="AR606" t="e">
            <v>#REF!</v>
          </cell>
          <cell r="BX606">
            <v>0</v>
          </cell>
          <cell r="BY606">
            <v>0</v>
          </cell>
          <cell r="CA606" t="e">
            <v>#REF!</v>
          </cell>
          <cell r="CB606" t="e">
            <v>#REF!</v>
          </cell>
          <cell r="CC606">
            <v>0</v>
          </cell>
          <cell r="CD606">
            <v>0</v>
          </cell>
          <cell r="CE606" t="str">
            <v>Debtors</v>
          </cell>
          <cell r="CG606" t="e">
            <v>#REF!</v>
          </cell>
          <cell r="CH606" t="str">
            <v>Short Term Debtors</v>
          </cell>
          <cell r="CJ606" t="e">
            <v>#REF!</v>
          </cell>
        </row>
        <row r="607">
          <cell r="A607" t="str">
            <v>YPADA0 Total</v>
          </cell>
          <cell r="B607" t="str">
            <v>YPADA0</v>
          </cell>
          <cell r="C607" t="str">
            <v xml:space="preserve"> Total</v>
          </cell>
          <cell r="D607" t="str">
            <v>YPADA0 Total</v>
          </cell>
          <cell r="E607" t="str">
            <v>YPADA</v>
          </cell>
          <cell r="F607">
            <v>0</v>
          </cell>
          <cell r="G607" t="str">
            <v>YPADA0</v>
          </cell>
          <cell r="H607" t="str">
            <v>REVENUE ASSETS</v>
          </cell>
          <cell r="I607" t="str">
            <v>CASH</v>
          </cell>
          <cell r="J607" t="str">
            <v>GENERAL</v>
          </cell>
          <cell r="K607" t="str">
            <v>DEBITS - MISCELLANEOUS     .</v>
          </cell>
          <cell r="L607">
            <v>0</v>
          </cell>
          <cell r="M607">
            <v>0</v>
          </cell>
          <cell r="N607" t="e">
            <v>#REF!</v>
          </cell>
          <cell r="O607" t="e">
            <v>#REF!</v>
          </cell>
          <cell r="P607">
            <v>0</v>
          </cell>
          <cell r="Q607">
            <v>0</v>
          </cell>
          <cell r="R607" t="e">
            <v>#REF!</v>
          </cell>
          <cell r="S607" t="e">
            <v>#REF!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 t="e">
            <v>#REF!</v>
          </cell>
          <cell r="AM607" t="e">
            <v>#REF!</v>
          </cell>
          <cell r="AN607" t="e">
            <v>#REF!</v>
          </cell>
          <cell r="AO607">
            <v>1422234</v>
          </cell>
          <cell r="AP607">
            <v>5102320.68</v>
          </cell>
          <cell r="AQ607">
            <v>0</v>
          </cell>
          <cell r="AR607" t="e">
            <v>#REF!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Z607">
            <v>0</v>
          </cell>
          <cell r="CA607" t="e">
            <v>#REF!</v>
          </cell>
          <cell r="CB607" t="e">
            <v>#REF!</v>
          </cell>
          <cell r="CC607">
            <v>0</v>
          </cell>
          <cell r="CD607">
            <v>0</v>
          </cell>
          <cell r="CE607" t="str">
            <v>Cash and Bank</v>
          </cell>
          <cell r="CF607">
            <v>0</v>
          </cell>
          <cell r="CG607" t="e">
            <v>#REF!</v>
          </cell>
          <cell r="CH607" t="str">
            <v>Short Term Debtors</v>
          </cell>
          <cell r="CI607">
            <v>0</v>
          </cell>
          <cell r="CJ607" t="e">
            <v>#REF!</v>
          </cell>
        </row>
        <row r="608">
          <cell r="A608" t="str">
            <v>YPADA10 Total</v>
          </cell>
          <cell r="B608" t="str">
            <v>YPADA10</v>
          </cell>
          <cell r="C608" t="str">
            <v xml:space="preserve"> Total</v>
          </cell>
          <cell r="D608" t="str">
            <v>YPADA10 Total</v>
          </cell>
          <cell r="E608" t="str">
            <v>YPADA</v>
          </cell>
          <cell r="F608">
            <v>10</v>
          </cell>
          <cell r="G608" t="str">
            <v>YPADA10</v>
          </cell>
          <cell r="H608" t="str">
            <v>REVENUE ASSETS</v>
          </cell>
          <cell r="I608" t="str">
            <v>CASH</v>
          </cell>
          <cell r="J608" t="str">
            <v>GENERAL</v>
          </cell>
          <cell r="K608" t="str">
            <v>DEBITS - BALANCE B/FWD         .</v>
          </cell>
          <cell r="L608">
            <v>42944747.969999999</v>
          </cell>
          <cell r="M608">
            <v>0</v>
          </cell>
          <cell r="N608" t="e">
            <v>#REF!</v>
          </cell>
          <cell r="O608" t="e">
            <v>#REF!</v>
          </cell>
          <cell r="P608">
            <v>4935225.33</v>
          </cell>
          <cell r="Q608">
            <v>0</v>
          </cell>
          <cell r="R608" t="e">
            <v>#REF!</v>
          </cell>
          <cell r="S608" t="e">
            <v>#REF!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Z608">
            <v>0</v>
          </cell>
          <cell r="CA608" t="e">
            <v>#REF!</v>
          </cell>
          <cell r="CB608" t="e">
            <v>#REF!</v>
          </cell>
          <cell r="CC608">
            <v>0</v>
          </cell>
          <cell r="CD608">
            <v>0</v>
          </cell>
          <cell r="CE608" t="str">
            <v>Cash and Bank</v>
          </cell>
          <cell r="CF608">
            <v>0</v>
          </cell>
          <cell r="CG608" t="e">
            <v>#REF!</v>
          </cell>
          <cell r="CH608" t="str">
            <v>Short Term Debtors</v>
          </cell>
          <cell r="CI608">
            <v>0</v>
          </cell>
          <cell r="CJ608" t="e">
            <v>#REF!</v>
          </cell>
        </row>
        <row r="609">
          <cell r="A609" t="str">
            <v>YPADA1000 Total</v>
          </cell>
          <cell r="B609" t="str">
            <v>YPADA1000</v>
          </cell>
          <cell r="C609" t="str">
            <v xml:space="preserve"> Total</v>
          </cell>
          <cell r="D609" t="str">
            <v>YPADA1000 Total</v>
          </cell>
          <cell r="E609" t="str">
            <v>YPADA</v>
          </cell>
          <cell r="F609">
            <v>1000</v>
          </cell>
          <cell r="G609" t="str">
            <v>YPADA1000</v>
          </cell>
          <cell r="H609" t="str">
            <v>REVENUE ASSETS</v>
          </cell>
          <cell r="I609" t="str">
            <v>CASH</v>
          </cell>
          <cell r="J609" t="str">
            <v>GENERAL</v>
          </cell>
          <cell r="K609" t="str">
            <v>CREDITS - MISCELLANEOUS     .</v>
          </cell>
          <cell r="L609">
            <v>0</v>
          </cell>
          <cell r="M609">
            <v>0</v>
          </cell>
          <cell r="N609" t="e">
            <v>#REF!</v>
          </cell>
          <cell r="O609" t="e">
            <v>#REF!</v>
          </cell>
          <cell r="P609">
            <v>-3473.63</v>
          </cell>
          <cell r="Q609">
            <v>0</v>
          </cell>
          <cell r="R609" t="e">
            <v>#REF!</v>
          </cell>
          <cell r="S609" t="e">
            <v>#REF!</v>
          </cell>
          <cell r="T609" t="e">
            <v>#REF!</v>
          </cell>
          <cell r="U609" t="e">
            <v>#REF!</v>
          </cell>
          <cell r="V609" t="e">
            <v>#REF!</v>
          </cell>
          <cell r="W609" t="e">
            <v>#REF!</v>
          </cell>
          <cell r="X609" t="e">
            <v>#REF!</v>
          </cell>
          <cell r="Y609" t="e">
            <v>#REF!</v>
          </cell>
          <cell r="Z609">
            <v>0</v>
          </cell>
          <cell r="AA609" t="e">
            <v>#REF!</v>
          </cell>
          <cell r="AB609" t="e">
            <v>#REF!</v>
          </cell>
          <cell r="AC609" t="e">
            <v>#REF!</v>
          </cell>
          <cell r="AD609">
            <v>0</v>
          </cell>
          <cell r="AE609" t="e">
            <v>#REF!</v>
          </cell>
          <cell r="AF609" t="e">
            <v>#REF!</v>
          </cell>
          <cell r="AG609" t="e">
            <v>#REF!</v>
          </cell>
          <cell r="AH609" t="e">
            <v>#REF!</v>
          </cell>
          <cell r="AI609" t="e">
            <v>#REF!</v>
          </cell>
          <cell r="AJ609" t="e">
            <v>#REF!</v>
          </cell>
          <cell r="AK609" t="e">
            <v>#REF!</v>
          </cell>
          <cell r="AL609" t="e">
            <v>#REF!</v>
          </cell>
          <cell r="AM609" t="e">
            <v>#REF!</v>
          </cell>
          <cell r="AN609" t="e">
            <v>#REF!</v>
          </cell>
          <cell r="AO609">
            <v>0</v>
          </cell>
          <cell r="AP609">
            <v>-9288.5</v>
          </cell>
          <cell r="AQ609">
            <v>0</v>
          </cell>
          <cell r="AR609" t="e">
            <v>#REF!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Z609">
            <v>0</v>
          </cell>
          <cell r="CA609" t="e">
            <v>#REF!</v>
          </cell>
          <cell r="CB609" t="e">
            <v>#REF!</v>
          </cell>
          <cell r="CC609">
            <v>0</v>
          </cell>
          <cell r="CD609">
            <v>0</v>
          </cell>
          <cell r="CE609" t="str">
            <v>Cash and Bank</v>
          </cell>
          <cell r="CF609">
            <v>0</v>
          </cell>
          <cell r="CG609" t="e">
            <v>#REF!</v>
          </cell>
          <cell r="CH609" t="str">
            <v>Short Term Debtors</v>
          </cell>
          <cell r="CI609">
            <v>0</v>
          </cell>
          <cell r="CJ609" t="e">
            <v>#REF!</v>
          </cell>
        </row>
        <row r="610">
          <cell r="A610" t="str">
            <v>YPAFZ0 Total</v>
          </cell>
          <cell r="B610" t="str">
            <v>YPAFZ0</v>
          </cell>
          <cell r="C610" t="str">
            <v xml:space="preserve"> Total</v>
          </cell>
          <cell r="D610" t="str">
            <v>YPAFZ0 Total</v>
          </cell>
          <cell r="E610" t="str">
            <v>YPAFZ</v>
          </cell>
          <cell r="F610">
            <v>0</v>
          </cell>
          <cell r="G610" t="str">
            <v>YPAFZ0</v>
          </cell>
          <cell r="H610" t="str">
            <v>REVENUE ASSETS</v>
          </cell>
          <cell r="I610" t="str">
            <v>SUSPENSE AND OTHER BALANCES</v>
          </cell>
          <cell r="J610" t="str">
            <v>ERROR SUSPENSE - LEDGER</v>
          </cell>
          <cell r="K610" t="str">
            <v>DEBITS - MISCELLANEOUS     .</v>
          </cell>
          <cell r="L610">
            <v>0</v>
          </cell>
          <cell r="M610">
            <v>0</v>
          </cell>
          <cell r="N610" t="e">
            <v>#REF!</v>
          </cell>
          <cell r="O610" t="e">
            <v>#REF!</v>
          </cell>
          <cell r="P610">
            <v>0</v>
          </cell>
          <cell r="Q610">
            <v>0</v>
          </cell>
          <cell r="R610" t="e">
            <v>#REF!</v>
          </cell>
          <cell r="S610" t="e">
            <v>#REF!</v>
          </cell>
          <cell r="T610" t="e">
            <v>#REF!</v>
          </cell>
          <cell r="U610" t="e">
            <v>#REF!</v>
          </cell>
          <cell r="V610" t="e">
            <v>#REF!</v>
          </cell>
          <cell r="W610" t="e">
            <v>#REF!</v>
          </cell>
          <cell r="X610" t="e">
            <v>#REF!</v>
          </cell>
          <cell r="Y610" t="e">
            <v>#REF!</v>
          </cell>
          <cell r="Z610">
            <v>0</v>
          </cell>
          <cell r="AA610" t="e">
            <v>#REF!</v>
          </cell>
          <cell r="AB610" t="e">
            <v>#REF!</v>
          </cell>
          <cell r="AC610" t="e">
            <v>#REF!</v>
          </cell>
          <cell r="AD610">
            <v>0</v>
          </cell>
          <cell r="AE610" t="e">
            <v>#REF!</v>
          </cell>
          <cell r="AF610" t="e">
            <v>#REF!</v>
          </cell>
          <cell r="AG610" t="e">
            <v>#REF!</v>
          </cell>
          <cell r="AH610" t="e">
            <v>#REF!</v>
          </cell>
          <cell r="AI610" t="e">
            <v>#REF!</v>
          </cell>
          <cell r="AJ610" t="e">
            <v>#REF!</v>
          </cell>
          <cell r="AK610" t="e">
            <v>#REF!</v>
          </cell>
          <cell r="AL610" t="e">
            <v>#REF!</v>
          </cell>
          <cell r="AM610" t="e">
            <v>#REF!</v>
          </cell>
          <cell r="AN610" t="e">
            <v>#REF!</v>
          </cell>
          <cell r="AO610">
            <v>0</v>
          </cell>
          <cell r="AP610">
            <v>0</v>
          </cell>
          <cell r="AQ610">
            <v>0</v>
          </cell>
          <cell r="AR610" t="e">
            <v>#REF!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Z610">
            <v>0</v>
          </cell>
          <cell r="CA610" t="e">
            <v>#REF!</v>
          </cell>
          <cell r="CB610" t="e">
            <v>#REF!</v>
          </cell>
          <cell r="CC610">
            <v>0</v>
          </cell>
          <cell r="CD610">
            <v>0</v>
          </cell>
          <cell r="CE610" t="str">
            <v>Cash and Bank</v>
          </cell>
          <cell r="CF610">
            <v>0</v>
          </cell>
          <cell r="CG610" t="e">
            <v>#REF!</v>
          </cell>
          <cell r="CH610" t="str">
            <v>Short Term Debtors</v>
          </cell>
          <cell r="CI610">
            <v>0</v>
          </cell>
          <cell r="CJ610" t="e">
            <v>#REF!</v>
          </cell>
        </row>
        <row r="611">
          <cell r="A611" t="str">
            <v>YPAFZ1000 Total</v>
          </cell>
          <cell r="B611" t="str">
            <v>YPAFZ1000</v>
          </cell>
          <cell r="C611" t="str">
            <v xml:space="preserve"> Total</v>
          </cell>
          <cell r="D611" t="str">
            <v>YPAFZ1000 Total</v>
          </cell>
          <cell r="E611" t="str">
            <v>YPAFZ</v>
          </cell>
          <cell r="F611">
            <v>1000</v>
          </cell>
          <cell r="G611" t="str">
            <v>YPAFZ1000</v>
          </cell>
          <cell r="H611" t="str">
            <v>REVENUE ASSETS</v>
          </cell>
          <cell r="I611" t="str">
            <v>SUSPENSE AND OTHER BALANCES</v>
          </cell>
          <cell r="J611" t="str">
            <v>ERROR SUSPENSE - LEDGER</v>
          </cell>
          <cell r="K611" t="str">
            <v>CREDITS - MISCELLANEOUS     .</v>
          </cell>
          <cell r="L611">
            <v>0</v>
          </cell>
          <cell r="M611">
            <v>0</v>
          </cell>
          <cell r="N611" t="e">
            <v>#REF!</v>
          </cell>
          <cell r="O611" t="e">
            <v>#REF!</v>
          </cell>
          <cell r="P611">
            <v>0</v>
          </cell>
          <cell r="Q611">
            <v>0</v>
          </cell>
          <cell r="R611" t="e">
            <v>#REF!</v>
          </cell>
          <cell r="S611" t="e">
            <v>#REF!</v>
          </cell>
          <cell r="T611" t="e">
            <v>#REF!</v>
          </cell>
          <cell r="U611" t="e">
            <v>#REF!</v>
          </cell>
          <cell r="V611" t="e">
            <v>#REF!</v>
          </cell>
          <cell r="W611" t="e">
            <v>#REF!</v>
          </cell>
          <cell r="X611" t="e">
            <v>#REF!</v>
          </cell>
          <cell r="Y611" t="e">
            <v>#REF!</v>
          </cell>
          <cell r="Z611">
            <v>0</v>
          </cell>
          <cell r="AA611" t="e">
            <v>#REF!</v>
          </cell>
          <cell r="AB611" t="e">
            <v>#REF!</v>
          </cell>
          <cell r="AC611" t="e">
            <v>#REF!</v>
          </cell>
          <cell r="AD611">
            <v>0</v>
          </cell>
          <cell r="AE611" t="e">
            <v>#REF!</v>
          </cell>
          <cell r="AF611" t="e">
            <v>#REF!</v>
          </cell>
          <cell r="AG611" t="e">
            <v>#REF!</v>
          </cell>
          <cell r="AH611" t="e">
            <v>#REF!</v>
          </cell>
          <cell r="AI611" t="e">
            <v>#REF!</v>
          </cell>
          <cell r="AJ611" t="e">
            <v>#REF!</v>
          </cell>
          <cell r="AK611" t="e">
            <v>#REF!</v>
          </cell>
          <cell r="AL611" t="e">
            <v>#REF!</v>
          </cell>
          <cell r="AM611" t="e">
            <v>#REF!</v>
          </cell>
          <cell r="AN611" t="e">
            <v>#REF!</v>
          </cell>
          <cell r="AO611">
            <v>0</v>
          </cell>
          <cell r="AP611">
            <v>0</v>
          </cell>
          <cell r="AQ611">
            <v>0</v>
          </cell>
          <cell r="AR611" t="e">
            <v>#REF!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Z611">
            <v>0</v>
          </cell>
          <cell r="CA611" t="e">
            <v>#REF!</v>
          </cell>
          <cell r="CB611" t="e">
            <v>#REF!</v>
          </cell>
          <cell r="CC611">
            <v>0</v>
          </cell>
          <cell r="CD611">
            <v>0</v>
          </cell>
          <cell r="CE611" t="str">
            <v>Cash and Bank</v>
          </cell>
          <cell r="CF611">
            <v>0</v>
          </cell>
          <cell r="CG611" t="e">
            <v>#REF!</v>
          </cell>
          <cell r="CH611" t="str">
            <v>Short Term Debtors</v>
          </cell>
          <cell r="CI611">
            <v>0</v>
          </cell>
          <cell r="CJ611" t="e">
            <v>#REF!</v>
          </cell>
        </row>
        <row r="612">
          <cell r="A612" t="str">
            <v>YPAJA10 Total</v>
          </cell>
          <cell r="B612" t="str">
            <v>YPAJA10</v>
          </cell>
          <cell r="C612" t="str">
            <v xml:space="preserve"> Total</v>
          </cell>
          <cell r="D612" t="str">
            <v>YPAJA10 Total</v>
          </cell>
          <cell r="E612" t="str">
            <v>YPAJA</v>
          </cell>
          <cell r="F612">
            <v>10</v>
          </cell>
          <cell r="G612" t="str">
            <v>YPAJA10</v>
          </cell>
          <cell r="H612" t="str">
            <v>REVENUE ASSETS</v>
          </cell>
          <cell r="I612" t="str">
            <v>PETTY CASH</v>
          </cell>
          <cell r="J612" t="str">
            <v>PETTY CASH</v>
          </cell>
          <cell r="K612" t="str">
            <v>DEBITS - BALANCE B/FWD         .</v>
          </cell>
          <cell r="L612">
            <v>630</v>
          </cell>
          <cell r="N612" t="e">
            <v>#REF!</v>
          </cell>
          <cell r="O612" t="e">
            <v>#REF!</v>
          </cell>
          <cell r="R612" t="e">
            <v>#REF!</v>
          </cell>
          <cell r="S612" t="e">
            <v>#REF!</v>
          </cell>
          <cell r="T612" t="e">
            <v>#REF!</v>
          </cell>
          <cell r="U612" t="e">
            <v>#REF!</v>
          </cell>
          <cell r="V612" t="e">
            <v>#REF!</v>
          </cell>
          <cell r="W612" t="e">
            <v>#REF!</v>
          </cell>
          <cell r="X612" t="e">
            <v>#REF!</v>
          </cell>
          <cell r="Y612" t="e">
            <v>#REF!</v>
          </cell>
          <cell r="AA612" t="e">
            <v>#REF!</v>
          </cell>
          <cell r="AB612" t="e">
            <v>#REF!</v>
          </cell>
          <cell r="AC612" t="e">
            <v>#REF!</v>
          </cell>
          <cell r="AE612" t="e">
            <v>#REF!</v>
          </cell>
          <cell r="AF612" t="e">
            <v>#REF!</v>
          </cell>
          <cell r="AG612" t="e">
            <v>#REF!</v>
          </cell>
          <cell r="AH612" t="e">
            <v>#REF!</v>
          </cell>
          <cell r="AI612" t="e">
            <v>#REF!</v>
          </cell>
          <cell r="AJ612" t="e">
            <v>#REF!</v>
          </cell>
          <cell r="AK612" t="e">
            <v>#REF!</v>
          </cell>
          <cell r="AL612" t="e">
            <v>#REF!</v>
          </cell>
          <cell r="AM612" t="e">
            <v>#REF!</v>
          </cell>
          <cell r="AN612" t="e">
            <v>#REF!</v>
          </cell>
          <cell r="AR612" t="e">
            <v>#REF!</v>
          </cell>
          <cell r="BX612">
            <v>0</v>
          </cell>
          <cell r="BY612">
            <v>0</v>
          </cell>
          <cell r="CA612" t="e">
            <v>#REF!</v>
          </cell>
          <cell r="CB612" t="e">
            <v>#REF!</v>
          </cell>
          <cell r="CC612">
            <v>0</v>
          </cell>
          <cell r="CD612">
            <v>0</v>
          </cell>
          <cell r="CE612" t="str">
            <v>Cash and Bank</v>
          </cell>
          <cell r="CG612" t="e">
            <v>#REF!</v>
          </cell>
          <cell r="CH612" t="str">
            <v>Cash and Cash Equivalents</v>
          </cell>
          <cell r="CJ612" t="e">
            <v>#REF!</v>
          </cell>
        </row>
        <row r="613">
          <cell r="A613" t="str">
            <v>YPAJA1000 Total</v>
          </cell>
          <cell r="B613" t="str">
            <v>YPAJA1000</v>
          </cell>
          <cell r="C613" t="str">
            <v xml:space="preserve"> Total</v>
          </cell>
          <cell r="D613" t="str">
            <v>YPAJA1000 Total</v>
          </cell>
          <cell r="E613" t="str">
            <v>YPAJA</v>
          </cell>
          <cell r="F613">
            <v>1000</v>
          </cell>
          <cell r="G613" t="str">
            <v>YPAJA1000</v>
          </cell>
          <cell r="H613" t="str">
            <v>REVENUE ASSETS</v>
          </cell>
          <cell r="I613" t="str">
            <v>PETTY CASH</v>
          </cell>
          <cell r="J613" t="str">
            <v>PETTY CASH</v>
          </cell>
          <cell r="K613" t="str">
            <v>CREDITS - MISCELLANEOUS     .</v>
          </cell>
          <cell r="N613" t="e">
            <v>#REF!</v>
          </cell>
          <cell r="O613" t="e">
            <v>#REF!</v>
          </cell>
          <cell r="R613" t="e">
            <v>#REF!</v>
          </cell>
          <cell r="S613" t="e">
            <v>#REF!</v>
          </cell>
          <cell r="V613">
            <v>0</v>
          </cell>
          <cell r="X613">
            <v>0</v>
          </cell>
          <cell r="AE613">
            <v>0</v>
          </cell>
          <cell r="AG613">
            <v>0</v>
          </cell>
          <cell r="AR613">
            <v>0</v>
          </cell>
          <cell r="BX613">
            <v>0</v>
          </cell>
          <cell r="BY613">
            <v>0</v>
          </cell>
          <cell r="CA613" t="e">
            <v>#REF!</v>
          </cell>
          <cell r="CB613" t="e">
            <v>#REF!</v>
          </cell>
          <cell r="CC613">
            <v>0</v>
          </cell>
          <cell r="CD613">
            <v>0</v>
          </cell>
          <cell r="CE613" t="str">
            <v>Cash and Bank</v>
          </cell>
          <cell r="CG613" t="e">
            <v>#REF!</v>
          </cell>
          <cell r="CH613" t="str">
            <v>Cash and Cash Equivalents</v>
          </cell>
          <cell r="CJ613" t="e">
            <v>#REF!</v>
          </cell>
        </row>
        <row r="614">
          <cell r="A614" t="str">
            <v>YPBAA0 Total</v>
          </cell>
          <cell r="B614" t="str">
            <v>YPBAA0</v>
          </cell>
          <cell r="C614" t="str">
            <v xml:space="preserve"> Total</v>
          </cell>
          <cell r="D614" t="str">
            <v>YPBAA0 Total</v>
          </cell>
          <cell r="E614" t="str">
            <v>YPBAA</v>
          </cell>
          <cell r="F614">
            <v>0</v>
          </cell>
          <cell r="G614" t="str">
            <v>YPBAA0</v>
          </cell>
          <cell r="H614" t="str">
            <v>REVENUE LIABILITIES</v>
          </cell>
          <cell r="I614" t="str">
            <v>CREDITORS</v>
          </cell>
          <cell r="J614" t="str">
            <v>SUNDRY</v>
          </cell>
          <cell r="K614" t="str">
            <v>DEBITS - MISCELLANEOUS     .</v>
          </cell>
          <cell r="N614" t="e">
            <v>#REF!</v>
          </cell>
          <cell r="O614" t="e">
            <v>#REF!</v>
          </cell>
          <cell r="R614" t="e">
            <v>#REF!</v>
          </cell>
          <cell r="S614" t="e">
            <v>#REF!</v>
          </cell>
          <cell r="T614" t="e">
            <v>#REF!</v>
          </cell>
          <cell r="U614" t="e">
            <v>#REF!</v>
          </cell>
          <cell r="V614" t="e">
            <v>#REF!</v>
          </cell>
          <cell r="W614" t="e">
            <v>#REF!</v>
          </cell>
          <cell r="X614" t="e">
            <v>#REF!</v>
          </cell>
          <cell r="Y614" t="e">
            <v>#REF!</v>
          </cell>
          <cell r="AA614" t="e">
            <v>#REF!</v>
          </cell>
          <cell r="AB614" t="e">
            <v>#REF!</v>
          </cell>
          <cell r="AC614" t="e">
            <v>#REF!</v>
          </cell>
          <cell r="AE614" t="e">
            <v>#REF!</v>
          </cell>
          <cell r="AF614" t="e">
            <v>#REF!</v>
          </cell>
          <cell r="AG614" t="e">
            <v>#REF!</v>
          </cell>
          <cell r="AH614" t="e">
            <v>#REF!</v>
          </cell>
          <cell r="AI614" t="e">
            <v>#REF!</v>
          </cell>
          <cell r="AJ614" t="e">
            <v>#REF!</v>
          </cell>
          <cell r="AK614" t="e">
            <v>#REF!</v>
          </cell>
          <cell r="AL614" t="e">
            <v>#REF!</v>
          </cell>
          <cell r="AM614" t="e">
            <v>#REF!</v>
          </cell>
          <cell r="AN614" t="e">
            <v>#REF!</v>
          </cell>
          <cell r="AR614" t="e">
            <v>#REF!</v>
          </cell>
          <cell r="BX614">
            <v>0</v>
          </cell>
          <cell r="BY614">
            <v>0</v>
          </cell>
          <cell r="CA614" t="e">
            <v>#REF!</v>
          </cell>
          <cell r="CB614" t="e">
            <v>#REF!</v>
          </cell>
          <cell r="CC614">
            <v>0</v>
          </cell>
          <cell r="CD614">
            <v>0</v>
          </cell>
          <cell r="CE614" t="str">
            <v>Creditors</v>
          </cell>
          <cell r="CH614" t="str">
            <v>Short Term Creditors</v>
          </cell>
          <cell r="CJ614" t="e">
            <v>#REF!</v>
          </cell>
        </row>
        <row r="615">
          <cell r="A615" t="str">
            <v>YPBAA1000 Total</v>
          </cell>
          <cell r="B615" t="str">
            <v>YPBAA1000</v>
          </cell>
          <cell r="C615" t="str">
            <v xml:space="preserve"> Total</v>
          </cell>
          <cell r="D615" t="str">
            <v>YPBAA1000 Total</v>
          </cell>
          <cell r="E615" t="str">
            <v>YPBAA</v>
          </cell>
          <cell r="F615">
            <v>1000</v>
          </cell>
          <cell r="G615" t="str">
            <v>YPBAA1000</v>
          </cell>
          <cell r="H615" t="str">
            <v>REVENUE LIABILITIES</v>
          </cell>
          <cell r="I615" t="str">
            <v>CREDITORS</v>
          </cell>
          <cell r="J615" t="str">
            <v>SUNDRY</v>
          </cell>
          <cell r="K615" t="str">
            <v>CREDITS - MISCELLANEOUS     .</v>
          </cell>
          <cell r="N615" t="e">
            <v>#REF!</v>
          </cell>
          <cell r="O615" t="e">
            <v>#REF!</v>
          </cell>
          <cell r="R615" t="e">
            <v>#REF!</v>
          </cell>
          <cell r="S615" t="e">
            <v>#REF!</v>
          </cell>
          <cell r="T615" t="e">
            <v>#REF!</v>
          </cell>
          <cell r="U615" t="e">
            <v>#REF!</v>
          </cell>
          <cell r="V615" t="e">
            <v>#REF!</v>
          </cell>
          <cell r="W615" t="e">
            <v>#REF!</v>
          </cell>
          <cell r="X615" t="e">
            <v>#REF!</v>
          </cell>
          <cell r="Y615" t="e">
            <v>#REF!</v>
          </cell>
          <cell r="AA615" t="e">
            <v>#REF!</v>
          </cell>
          <cell r="AB615" t="e">
            <v>#REF!</v>
          </cell>
          <cell r="AC615" t="e">
            <v>#REF!</v>
          </cell>
          <cell r="AE615" t="e">
            <v>#REF!</v>
          </cell>
          <cell r="AF615" t="e">
            <v>#REF!</v>
          </cell>
          <cell r="AG615" t="e">
            <v>#REF!</v>
          </cell>
          <cell r="AH615" t="e">
            <v>#REF!</v>
          </cell>
          <cell r="AI615" t="e">
            <v>#REF!</v>
          </cell>
          <cell r="AJ615" t="e">
            <v>#REF!</v>
          </cell>
          <cell r="AK615" t="e">
            <v>#REF!</v>
          </cell>
          <cell r="AL615" t="e">
            <v>#REF!</v>
          </cell>
          <cell r="AM615" t="e">
            <v>#REF!</v>
          </cell>
          <cell r="AN615" t="e">
            <v>#REF!</v>
          </cell>
          <cell r="AP615">
            <v>-4374136.26</v>
          </cell>
          <cell r="AR615" t="e">
            <v>#REF!</v>
          </cell>
          <cell r="BX615">
            <v>0</v>
          </cell>
          <cell r="BY615">
            <v>0</v>
          </cell>
          <cell r="CA615" t="e">
            <v>#REF!</v>
          </cell>
          <cell r="CB615" t="e">
            <v>#REF!</v>
          </cell>
          <cell r="CC615">
            <v>0</v>
          </cell>
          <cell r="CD615">
            <v>0</v>
          </cell>
          <cell r="CE615" t="str">
            <v>Creditors</v>
          </cell>
          <cell r="CG615" t="e">
            <v>#REF!</v>
          </cell>
          <cell r="CH615" t="str">
            <v>Short Term Creditors</v>
          </cell>
          <cell r="CJ615" t="e">
            <v>#REF!</v>
          </cell>
        </row>
        <row r="616">
          <cell r="A616" t="str">
            <v>YPBAA1010 Total</v>
          </cell>
          <cell r="B616" t="str">
            <v>YPBAA1010</v>
          </cell>
          <cell r="C616" t="str">
            <v xml:space="preserve"> Total</v>
          </cell>
          <cell r="D616" t="str">
            <v>YPBAA1010 Total</v>
          </cell>
          <cell r="E616" t="str">
            <v>YPBAA</v>
          </cell>
          <cell r="F616">
            <v>1010</v>
          </cell>
          <cell r="G616" t="str">
            <v>YPBAA1010</v>
          </cell>
          <cell r="H616" t="str">
            <v>REVENUE LIABILITIES</v>
          </cell>
          <cell r="I616" t="str">
            <v>CREDITORS</v>
          </cell>
          <cell r="J616" t="str">
            <v>SUNDRY</v>
          </cell>
          <cell r="K616" t="str">
            <v>CREDITS - BALANCE B/FWD      .</v>
          </cell>
          <cell r="L616">
            <v>-8481171.7200000007</v>
          </cell>
          <cell r="N616" t="e">
            <v>#REF!</v>
          </cell>
          <cell r="O616" t="e">
            <v>#REF!</v>
          </cell>
          <cell r="P616">
            <v>-4351242.88</v>
          </cell>
          <cell r="R616" t="e">
            <v>#REF!</v>
          </cell>
          <cell r="S616" t="e">
            <v>#REF!</v>
          </cell>
          <cell r="T616" t="e">
            <v>#REF!</v>
          </cell>
          <cell r="U616" t="e">
            <v>#REF!</v>
          </cell>
          <cell r="V616" t="e">
            <v>#REF!</v>
          </cell>
          <cell r="W616" t="e">
            <v>#REF!</v>
          </cell>
          <cell r="X616" t="e">
            <v>#REF!</v>
          </cell>
          <cell r="Y616" t="e">
            <v>#REF!</v>
          </cell>
          <cell r="AA616" t="e">
            <v>#REF!</v>
          </cell>
          <cell r="AB616" t="e">
            <v>#REF!</v>
          </cell>
          <cell r="AC616" t="e">
            <v>#REF!</v>
          </cell>
          <cell r="AE616" t="e">
            <v>#REF!</v>
          </cell>
          <cell r="AF616" t="e">
            <v>#REF!</v>
          </cell>
          <cell r="AG616" t="e">
            <v>#REF!</v>
          </cell>
          <cell r="AH616" t="e">
            <v>#REF!</v>
          </cell>
          <cell r="AI616" t="e">
            <v>#REF!</v>
          </cell>
          <cell r="AJ616" t="e">
            <v>#REF!</v>
          </cell>
          <cell r="AK616" t="e">
            <v>#REF!</v>
          </cell>
          <cell r="AL616" t="e">
            <v>#REF!</v>
          </cell>
          <cell r="AM616" t="e">
            <v>#REF!</v>
          </cell>
          <cell r="AN616" t="e">
            <v>#REF!</v>
          </cell>
          <cell r="AR616" t="e">
            <v>#REF!</v>
          </cell>
          <cell r="BX616">
            <v>0</v>
          </cell>
          <cell r="BY616">
            <v>0</v>
          </cell>
          <cell r="CA616" t="e">
            <v>#REF!</v>
          </cell>
          <cell r="CB616" t="e">
            <v>#REF!</v>
          </cell>
          <cell r="CC616">
            <v>0</v>
          </cell>
          <cell r="CD616">
            <v>0</v>
          </cell>
          <cell r="CE616" t="str">
            <v>Creditors</v>
          </cell>
          <cell r="CG616" t="e">
            <v>#REF!</v>
          </cell>
          <cell r="CH616" t="str">
            <v>Short Term Creditors</v>
          </cell>
          <cell r="CJ616" t="e">
            <v>#REF!</v>
          </cell>
        </row>
        <row r="617">
          <cell r="A617" t="str">
            <v>YPBAB0 Total</v>
          </cell>
          <cell r="B617" t="str">
            <v>YPBAB0</v>
          </cell>
          <cell r="C617" t="str">
            <v xml:space="preserve"> Total</v>
          </cell>
          <cell r="D617" t="str">
            <v>YPBAB0 Total</v>
          </cell>
          <cell r="E617" t="str">
            <v>YPBAB</v>
          </cell>
          <cell r="F617">
            <v>0</v>
          </cell>
          <cell r="G617" t="str">
            <v>YPBAB0</v>
          </cell>
          <cell r="H617" t="str">
            <v>REVENUE LIABILITIES</v>
          </cell>
          <cell r="I617" t="str">
            <v>CREDITORS</v>
          </cell>
          <cell r="J617" t="str">
            <v>RECEIPTS-IN-ADVANCE</v>
          </cell>
          <cell r="K617" t="str">
            <v>DEBITS - MISCELLANEOUS     .</v>
          </cell>
          <cell r="M617">
            <v>70932.56</v>
          </cell>
          <cell r="N617" t="e">
            <v>#REF!</v>
          </cell>
          <cell r="O617" t="e">
            <v>#REF!</v>
          </cell>
          <cell r="R617" t="e">
            <v>#REF!</v>
          </cell>
          <cell r="S617" t="e">
            <v>#REF!</v>
          </cell>
          <cell r="V617">
            <v>0</v>
          </cell>
          <cell r="X617">
            <v>0</v>
          </cell>
          <cell r="AE617">
            <v>0</v>
          </cell>
          <cell r="AG617">
            <v>0</v>
          </cell>
          <cell r="AR617">
            <v>0</v>
          </cell>
          <cell r="BX617">
            <v>0</v>
          </cell>
          <cell r="BY617">
            <v>0</v>
          </cell>
          <cell r="CA617" t="e">
            <v>#REF!</v>
          </cell>
          <cell r="CB617" t="e">
            <v>#REF!</v>
          </cell>
          <cell r="CC617">
            <v>0</v>
          </cell>
          <cell r="CD617">
            <v>0</v>
          </cell>
          <cell r="CE617" t="str">
            <v>Creditors</v>
          </cell>
          <cell r="CG617" t="e">
            <v>#REF!</v>
          </cell>
          <cell r="CH617" t="str">
            <v>Short Term Creditors</v>
          </cell>
          <cell r="CJ617" t="e">
            <v>#REF!</v>
          </cell>
        </row>
        <row r="618">
          <cell r="A618" t="str">
            <v>YPBAB1010 Total</v>
          </cell>
          <cell r="B618" t="str">
            <v>YPBAB1010</v>
          </cell>
          <cell r="C618" t="str">
            <v xml:space="preserve"> Total</v>
          </cell>
          <cell r="D618" t="str">
            <v>YPBAB1010 Total</v>
          </cell>
          <cell r="E618" t="str">
            <v>YPBAB</v>
          </cell>
          <cell r="F618">
            <v>1010</v>
          </cell>
          <cell r="G618" t="str">
            <v>YPBAB1010</v>
          </cell>
          <cell r="H618" t="str">
            <v>REVENUE LIABILITIES</v>
          </cell>
          <cell r="I618" t="str">
            <v>CREDITORS</v>
          </cell>
          <cell r="J618" t="str">
            <v>RECEIPTS-IN-ADVANCE</v>
          </cell>
          <cell r="K618" t="str">
            <v>CREDITS - BALANCE B/FWD      .</v>
          </cell>
          <cell r="L618">
            <v>-70932.56</v>
          </cell>
          <cell r="N618" t="e">
            <v>#REF!</v>
          </cell>
          <cell r="O618" t="e">
            <v>#REF!</v>
          </cell>
          <cell r="R618" t="e">
            <v>#REF!</v>
          </cell>
          <cell r="S618" t="e">
            <v>#REF!</v>
          </cell>
          <cell r="T618" t="e">
            <v>#REF!</v>
          </cell>
          <cell r="U618" t="e">
            <v>#REF!</v>
          </cell>
          <cell r="V618" t="e">
            <v>#REF!</v>
          </cell>
          <cell r="W618" t="e">
            <v>#REF!</v>
          </cell>
          <cell r="X618" t="e">
            <v>#REF!</v>
          </cell>
          <cell r="Y618" t="e">
            <v>#REF!</v>
          </cell>
          <cell r="AA618" t="e">
            <v>#REF!</v>
          </cell>
          <cell r="AB618" t="e">
            <v>#REF!</v>
          </cell>
          <cell r="AC618" t="e">
            <v>#REF!</v>
          </cell>
          <cell r="AE618" t="e">
            <v>#REF!</v>
          </cell>
          <cell r="AF618" t="e">
            <v>#REF!</v>
          </cell>
          <cell r="AG618" t="e">
            <v>#REF!</v>
          </cell>
          <cell r="AH618" t="e">
            <v>#REF!</v>
          </cell>
          <cell r="AI618" t="e">
            <v>#REF!</v>
          </cell>
          <cell r="AJ618" t="e">
            <v>#REF!</v>
          </cell>
          <cell r="AK618" t="e">
            <v>#REF!</v>
          </cell>
          <cell r="AL618" t="e">
            <v>#REF!</v>
          </cell>
          <cell r="AM618" t="e">
            <v>#REF!</v>
          </cell>
          <cell r="AN618" t="e">
            <v>#REF!</v>
          </cell>
          <cell r="AO618">
            <v>70932.56</v>
          </cell>
          <cell r="AR618" t="e">
            <v>#REF!</v>
          </cell>
          <cell r="BX618">
            <v>0</v>
          </cell>
          <cell r="BY618">
            <v>0</v>
          </cell>
          <cell r="CA618" t="e">
            <v>#REF!</v>
          </cell>
          <cell r="CB618" t="e">
            <v>#REF!</v>
          </cell>
          <cell r="CC618">
            <v>0</v>
          </cell>
          <cell r="CD618">
            <v>0</v>
          </cell>
          <cell r="CE618" t="str">
            <v>Creditors</v>
          </cell>
          <cell r="CH618" t="str">
            <v>Short Term Creditors</v>
          </cell>
          <cell r="CJ618" t="e">
            <v>#REF!</v>
          </cell>
        </row>
        <row r="619">
          <cell r="A619" t="str">
            <v>YPBCA0 Total</v>
          </cell>
          <cell r="B619" t="str">
            <v>YPBCA0</v>
          </cell>
          <cell r="C619" t="str">
            <v xml:space="preserve"> Total</v>
          </cell>
          <cell r="D619" t="str">
            <v>YPBCA0 Total</v>
          </cell>
          <cell r="E619" t="str">
            <v>YPBCA</v>
          </cell>
          <cell r="F619">
            <v>0</v>
          </cell>
          <cell r="G619" t="str">
            <v>YPBCA0</v>
          </cell>
          <cell r="H619" t="e">
            <v>#N/A</v>
          </cell>
          <cell r="I619" t="e">
            <v>#N/A</v>
          </cell>
          <cell r="J619" t="e">
            <v>#N/A</v>
          </cell>
          <cell r="K619" t="str">
            <v>DEBITS - MISCELLANEOUS     .</v>
          </cell>
          <cell r="N619" t="e">
            <v>#REF!</v>
          </cell>
          <cell r="O619" t="e">
            <v>#REF!</v>
          </cell>
          <cell r="R619" t="e">
            <v>#REF!</v>
          </cell>
          <cell r="S619" t="e">
            <v>#REF!</v>
          </cell>
          <cell r="T619" t="e">
            <v>#REF!</v>
          </cell>
          <cell r="U619" t="e">
            <v>#REF!</v>
          </cell>
          <cell r="V619" t="e">
            <v>#REF!</v>
          </cell>
          <cell r="W619" t="e">
            <v>#REF!</v>
          </cell>
          <cell r="X619" t="e">
            <v>#REF!</v>
          </cell>
          <cell r="Y619" t="e">
            <v>#REF!</v>
          </cell>
          <cell r="AA619" t="e">
            <v>#REF!</v>
          </cell>
          <cell r="AB619" t="e">
            <v>#REF!</v>
          </cell>
          <cell r="AC619" t="e">
            <v>#REF!</v>
          </cell>
          <cell r="AE619" t="e">
            <v>#REF!</v>
          </cell>
          <cell r="AF619" t="e">
            <v>#REF!</v>
          </cell>
          <cell r="AG619" t="e">
            <v>#REF!</v>
          </cell>
          <cell r="AH619" t="e">
            <v>#REF!</v>
          </cell>
          <cell r="AI619" t="e">
            <v>#REF!</v>
          </cell>
          <cell r="AJ619" t="e">
            <v>#REF!</v>
          </cell>
          <cell r="AK619" t="e">
            <v>#REF!</v>
          </cell>
          <cell r="AL619" t="e">
            <v>#REF!</v>
          </cell>
          <cell r="AM619" t="e">
            <v>#REF!</v>
          </cell>
          <cell r="AN619" t="e">
            <v>#REF!</v>
          </cell>
          <cell r="AR619" t="e">
            <v>#REF!</v>
          </cell>
          <cell r="BX619">
            <v>0</v>
          </cell>
          <cell r="BY619">
            <v>0</v>
          </cell>
          <cell r="CA619" t="e">
            <v>#REF!</v>
          </cell>
          <cell r="CB619" t="e">
            <v>#REF!</v>
          </cell>
          <cell r="CC619">
            <v>0</v>
          </cell>
          <cell r="CD619">
            <v>0</v>
          </cell>
          <cell r="CE619" t="str">
            <v>Creditors</v>
          </cell>
          <cell r="CH619" t="str">
            <v>Short Term Creditors</v>
          </cell>
          <cell r="CJ619" t="e">
            <v>#REF!</v>
          </cell>
        </row>
        <row r="620">
          <cell r="A620" t="str">
            <v>YPBCB0 Total</v>
          </cell>
          <cell r="B620" t="str">
            <v>YPBCB0</v>
          </cell>
          <cell r="C620" t="str">
            <v xml:space="preserve"> Total</v>
          </cell>
          <cell r="D620" t="str">
            <v>YPBCB0 Total</v>
          </cell>
          <cell r="E620" t="str">
            <v>YPBCB</v>
          </cell>
          <cell r="F620">
            <v>0</v>
          </cell>
          <cell r="G620" t="str">
            <v>YPBCB0</v>
          </cell>
          <cell r="H620" t="str">
            <v>REVENUE LIABILITIES</v>
          </cell>
          <cell r="I620" t="str">
            <v>PROVISIONS</v>
          </cell>
          <cell r="J620" t="str">
            <v>LEGISLATION CLAIM - BD</v>
          </cell>
          <cell r="K620" t="str">
            <v>DEBITS - MISCELLANEOUS     .</v>
          </cell>
          <cell r="N620" t="e">
            <v>#REF!</v>
          </cell>
          <cell r="O620" t="e">
            <v>#REF!</v>
          </cell>
          <cell r="R620" t="e">
            <v>#REF!</v>
          </cell>
          <cell r="S620" t="e">
            <v>#REF!</v>
          </cell>
          <cell r="V620">
            <v>0</v>
          </cell>
          <cell r="X620">
            <v>0</v>
          </cell>
          <cell r="AE620">
            <v>0</v>
          </cell>
          <cell r="AG620">
            <v>0</v>
          </cell>
          <cell r="AR620">
            <v>0</v>
          </cell>
          <cell r="BX620">
            <v>0</v>
          </cell>
          <cell r="BY620">
            <v>0</v>
          </cell>
          <cell r="CA620" t="e">
            <v>#REF!</v>
          </cell>
          <cell r="CB620" t="e">
            <v>#REF!</v>
          </cell>
          <cell r="CC620">
            <v>0</v>
          </cell>
          <cell r="CD620">
            <v>0</v>
          </cell>
          <cell r="CE620" t="str">
            <v>Provision for Legislation Claims</v>
          </cell>
          <cell r="CG620" t="e">
            <v>#REF!</v>
          </cell>
          <cell r="CH620" t="str">
            <v>Provisions (Long Term)</v>
          </cell>
          <cell r="CJ620" t="e">
            <v>#REF!</v>
          </cell>
        </row>
        <row r="621">
          <cell r="A621" t="str">
            <v>YPBCB1010 Total</v>
          </cell>
          <cell r="B621" t="str">
            <v>YPBCB1010</v>
          </cell>
          <cell r="C621" t="str">
            <v xml:space="preserve"> Total</v>
          </cell>
          <cell r="D621" t="str">
            <v>YPBCB1010 Total</v>
          </cell>
          <cell r="E621" t="str">
            <v>YPBCB</v>
          </cell>
          <cell r="F621">
            <v>1010</v>
          </cell>
          <cell r="G621" t="str">
            <v>YPBCB1010</v>
          </cell>
          <cell r="H621" t="str">
            <v>REVENUE LIABILITIES</v>
          </cell>
          <cell r="I621" t="str">
            <v>PROVISIONS</v>
          </cell>
          <cell r="J621" t="str">
            <v>LEGISLATION CLAIM - BD</v>
          </cell>
          <cell r="K621" t="str">
            <v>CREDITS - BALANCE B/FWD      .</v>
          </cell>
          <cell r="N621" t="e">
            <v>#REF!</v>
          </cell>
          <cell r="O621" t="e">
            <v>#REF!</v>
          </cell>
          <cell r="R621" t="e">
            <v>#REF!</v>
          </cell>
          <cell r="S621" t="e">
            <v>#REF!</v>
          </cell>
          <cell r="V621">
            <v>0</v>
          </cell>
          <cell r="X621">
            <v>0</v>
          </cell>
          <cell r="AE621">
            <v>0</v>
          </cell>
          <cell r="AG621">
            <v>0</v>
          </cell>
          <cell r="AR621">
            <v>0</v>
          </cell>
          <cell r="BX621">
            <v>0</v>
          </cell>
          <cell r="BY621">
            <v>0</v>
          </cell>
          <cell r="CA621" t="e">
            <v>#REF!</v>
          </cell>
          <cell r="CB621" t="e">
            <v>#REF!</v>
          </cell>
          <cell r="CC621">
            <v>0</v>
          </cell>
          <cell r="CD621">
            <v>0</v>
          </cell>
          <cell r="CE621" t="str">
            <v>Provision for Legislation Claims</v>
          </cell>
          <cell r="CG621" t="e">
            <v>#REF!</v>
          </cell>
          <cell r="CH621" t="str">
            <v>Provisions (Long Term)</v>
          </cell>
          <cell r="CJ621" t="e">
            <v>#REF!</v>
          </cell>
        </row>
        <row r="622">
          <cell r="A622" t="str">
            <v>YPBCC0 Total</v>
          </cell>
          <cell r="B622" t="str">
            <v>YPBCC0</v>
          </cell>
          <cell r="C622" t="str">
            <v xml:space="preserve"> Total</v>
          </cell>
          <cell r="D622" t="str">
            <v>YPBCC0 Total</v>
          </cell>
          <cell r="E622" t="str">
            <v>YPBCC</v>
          </cell>
          <cell r="F622">
            <v>0</v>
          </cell>
          <cell r="G622" t="str">
            <v>YPBCC0</v>
          </cell>
          <cell r="H622" t="str">
            <v>REVENUE LIABILITIES</v>
          </cell>
          <cell r="I622" t="str">
            <v>PROVISIONS</v>
          </cell>
          <cell r="J622" t="str">
            <v>LEGISLATION CLAIM-ARPLEY</v>
          </cell>
          <cell r="K622" t="str">
            <v>DEBITS - MISCELLANEOUS     .</v>
          </cell>
          <cell r="N622" t="e">
            <v>#REF!</v>
          </cell>
          <cell r="O622" t="e">
            <v>#REF!</v>
          </cell>
          <cell r="R622" t="e">
            <v>#REF!</v>
          </cell>
          <cell r="S622" t="e">
            <v>#REF!</v>
          </cell>
          <cell r="V622">
            <v>0</v>
          </cell>
          <cell r="X622">
            <v>0</v>
          </cell>
          <cell r="AE622">
            <v>0</v>
          </cell>
          <cell r="AG622">
            <v>0</v>
          </cell>
          <cell r="AL622" t="e">
            <v>#REF!</v>
          </cell>
          <cell r="AM622" t="e">
            <v>#REF!</v>
          </cell>
          <cell r="AN622" t="e">
            <v>#REF!</v>
          </cell>
          <cell r="AR622" t="e">
            <v>#REF!</v>
          </cell>
          <cell r="BX622">
            <v>0</v>
          </cell>
          <cell r="BY622">
            <v>0</v>
          </cell>
          <cell r="CA622" t="e">
            <v>#REF!</v>
          </cell>
          <cell r="CB622" t="e">
            <v>#REF!</v>
          </cell>
          <cell r="CC622">
            <v>0</v>
          </cell>
          <cell r="CD622">
            <v>0</v>
          </cell>
          <cell r="CE622" t="str">
            <v>Provision for Legislation Claims</v>
          </cell>
          <cell r="CG622" t="e">
            <v>#REF!</v>
          </cell>
          <cell r="CH622" t="str">
            <v>Provisions (Long Term)</v>
          </cell>
          <cell r="CJ622" t="e">
            <v>#REF!</v>
          </cell>
        </row>
        <row r="623">
          <cell r="A623" t="str">
            <v>YPBCC1010 Total</v>
          </cell>
          <cell r="B623" t="str">
            <v>YPBCC1010</v>
          </cell>
          <cell r="C623" t="str">
            <v xml:space="preserve"> Total</v>
          </cell>
          <cell r="D623" t="str">
            <v>YPBCC1010 Total</v>
          </cell>
          <cell r="E623" t="str">
            <v>YPBCC</v>
          </cell>
          <cell r="F623">
            <v>1010</v>
          </cell>
          <cell r="G623" t="str">
            <v>YPBCC1010</v>
          </cell>
          <cell r="H623" t="str">
            <v>REVENUE LIABILITIES</v>
          </cell>
          <cell r="I623" t="str">
            <v>PROVISIONS</v>
          </cell>
          <cell r="J623" t="str">
            <v>LEGISLATION CLAIM-ARPLEY</v>
          </cell>
          <cell r="K623" t="str">
            <v>CREDITS - BALANCE B/FWD      .</v>
          </cell>
          <cell r="L623">
            <v>-5029143.0599999996</v>
          </cell>
          <cell r="N623" t="e">
            <v>#REF!</v>
          </cell>
          <cell r="O623" t="e">
            <v>#REF!</v>
          </cell>
          <cell r="R623" t="e">
            <v>#REF!</v>
          </cell>
          <cell r="S623" t="e">
            <v>#REF!</v>
          </cell>
          <cell r="T623" t="e">
            <v>#REF!</v>
          </cell>
          <cell r="U623" t="e">
            <v>#REF!</v>
          </cell>
          <cell r="V623" t="e">
            <v>#REF!</v>
          </cell>
          <cell r="W623" t="e">
            <v>#REF!</v>
          </cell>
          <cell r="X623" t="e">
            <v>#REF!</v>
          </cell>
          <cell r="Y623" t="e">
            <v>#REF!</v>
          </cell>
          <cell r="AA623" t="e">
            <v>#REF!</v>
          </cell>
          <cell r="AB623" t="e">
            <v>#REF!</v>
          </cell>
          <cell r="AC623" t="e">
            <v>#REF!</v>
          </cell>
          <cell r="AE623" t="e">
            <v>#REF!</v>
          </cell>
          <cell r="AF623" t="e">
            <v>#REF!</v>
          </cell>
          <cell r="AG623" t="e">
            <v>#REF!</v>
          </cell>
          <cell r="AH623" t="e">
            <v>#REF!</v>
          </cell>
          <cell r="AI623" t="e">
            <v>#REF!</v>
          </cell>
          <cell r="AJ623" t="e">
            <v>#REF!</v>
          </cell>
          <cell r="AK623" t="e">
            <v>#REF!</v>
          </cell>
          <cell r="AL623" t="e">
            <v>#REF!</v>
          </cell>
          <cell r="AM623" t="e">
            <v>#REF!</v>
          </cell>
          <cell r="AN623" t="e">
            <v>#REF!</v>
          </cell>
          <cell r="AR623" t="e">
            <v>#REF!</v>
          </cell>
          <cell r="BX623">
            <v>0</v>
          </cell>
          <cell r="BY623">
            <v>0</v>
          </cell>
          <cell r="CA623" t="e">
            <v>#REF!</v>
          </cell>
          <cell r="CB623" t="e">
            <v>#REF!</v>
          </cell>
          <cell r="CC623">
            <v>0</v>
          </cell>
          <cell r="CD623">
            <v>0</v>
          </cell>
          <cell r="CE623" t="str">
            <v>Provision for Legislation Claims</v>
          </cell>
          <cell r="CG623" t="e">
            <v>#REF!</v>
          </cell>
          <cell r="CH623" t="str">
            <v>Provisions (Long Term)</v>
          </cell>
          <cell r="CJ623" t="e">
            <v>#REF!</v>
          </cell>
        </row>
        <row r="624">
          <cell r="A624" t="str">
            <v>YPBCD1000 Total</v>
          </cell>
          <cell r="B624" t="str">
            <v>YPBCD1000</v>
          </cell>
          <cell r="C624" t="str">
            <v xml:space="preserve"> Total</v>
          </cell>
          <cell r="D624" t="str">
            <v>YPBCD1000 Total</v>
          </cell>
          <cell r="E624" t="str">
            <v>YPBCD</v>
          </cell>
          <cell r="F624">
            <v>1000</v>
          </cell>
          <cell r="G624" t="str">
            <v>YPBCD1000</v>
          </cell>
          <cell r="H624" t="str">
            <v>REVENUE LIABILITIES</v>
          </cell>
          <cell r="I624" t="str">
            <v>PROVISIONS</v>
          </cell>
          <cell r="J624" t="str">
            <v>MWHL CITRUS PENSION FUND</v>
          </cell>
          <cell r="K624" t="str">
            <v>CREDITS - MISCELLANEOUS     .</v>
          </cell>
          <cell r="N624" t="e">
            <v>#REF!</v>
          </cell>
          <cell r="O624" t="e">
            <v>#REF!</v>
          </cell>
          <cell r="R624" t="e">
            <v>#REF!</v>
          </cell>
          <cell r="S624" t="e">
            <v>#REF!</v>
          </cell>
          <cell r="V624">
            <v>0</v>
          </cell>
          <cell r="X624">
            <v>0</v>
          </cell>
          <cell r="AE624">
            <v>0</v>
          </cell>
          <cell r="AG624">
            <v>0</v>
          </cell>
          <cell r="AL624" t="e">
            <v>#REF!</v>
          </cell>
          <cell r="AM624" t="e">
            <v>#REF!</v>
          </cell>
          <cell r="AN624" t="e">
            <v>#REF!</v>
          </cell>
          <cell r="AR624" t="e">
            <v>#REF!</v>
          </cell>
          <cell r="BX624">
            <v>0</v>
          </cell>
          <cell r="BY624">
            <v>0</v>
          </cell>
          <cell r="CA624" t="e">
            <v>#REF!</v>
          </cell>
          <cell r="CB624" t="e">
            <v>#REF!</v>
          </cell>
          <cell r="CC624">
            <v>0</v>
          </cell>
          <cell r="CD624">
            <v>0</v>
          </cell>
          <cell r="CE624" t="str">
            <v>Provision for Legislation Claims</v>
          </cell>
          <cell r="CG624" t="e">
            <v>#REF!</v>
          </cell>
          <cell r="CH624" t="str">
            <v>Provisions (Long Term)</v>
          </cell>
          <cell r="CJ624" t="e">
            <v>#REF!</v>
          </cell>
        </row>
        <row r="625">
          <cell r="A625" t="str">
            <v>YPBCD1010 Total</v>
          </cell>
          <cell r="B625" t="str">
            <v>YPBCD1010</v>
          </cell>
          <cell r="C625" t="str">
            <v xml:space="preserve"> Total</v>
          </cell>
          <cell r="D625" t="str">
            <v>YPBCD1010 Total</v>
          </cell>
          <cell r="E625" t="str">
            <v>YPBCD</v>
          </cell>
          <cell r="F625">
            <v>1010</v>
          </cell>
          <cell r="G625" t="str">
            <v>YPBCD1010</v>
          </cell>
          <cell r="H625" t="str">
            <v>REVENUE LIABILITIES</v>
          </cell>
          <cell r="I625" t="str">
            <v>PROVISIONS</v>
          </cell>
          <cell r="J625" t="str">
            <v>MWHL CITRUS PENSION FUND</v>
          </cell>
          <cell r="K625" t="str">
            <v>CREDITS - BALANCE B/FWD      .</v>
          </cell>
          <cell r="L625">
            <v>-845400</v>
          </cell>
          <cell r="N625" t="e">
            <v>#REF!</v>
          </cell>
          <cell r="O625" t="e">
            <v>#REF!</v>
          </cell>
          <cell r="R625" t="e">
            <v>#REF!</v>
          </cell>
          <cell r="S625" t="e">
            <v>#REF!</v>
          </cell>
          <cell r="T625" t="e">
            <v>#REF!</v>
          </cell>
          <cell r="U625" t="e">
            <v>#REF!</v>
          </cell>
          <cell r="V625" t="e">
            <v>#REF!</v>
          </cell>
          <cell r="W625" t="e">
            <v>#REF!</v>
          </cell>
          <cell r="X625" t="e">
            <v>#REF!</v>
          </cell>
          <cell r="Y625" t="e">
            <v>#REF!</v>
          </cell>
          <cell r="AA625" t="e">
            <v>#REF!</v>
          </cell>
          <cell r="AB625" t="e">
            <v>#REF!</v>
          </cell>
          <cell r="AC625" t="e">
            <v>#REF!</v>
          </cell>
          <cell r="AE625" t="e">
            <v>#REF!</v>
          </cell>
          <cell r="AF625" t="e">
            <v>#REF!</v>
          </cell>
          <cell r="AG625" t="e">
            <v>#REF!</v>
          </cell>
          <cell r="AH625" t="e">
            <v>#REF!</v>
          </cell>
          <cell r="AI625" t="e">
            <v>#REF!</v>
          </cell>
          <cell r="AJ625" t="e">
            <v>#REF!</v>
          </cell>
          <cell r="AK625" t="e">
            <v>#REF!</v>
          </cell>
          <cell r="AL625" t="e">
            <v>#REF!</v>
          </cell>
          <cell r="AM625" t="e">
            <v>#REF!</v>
          </cell>
          <cell r="AN625" t="e">
            <v>#REF!</v>
          </cell>
          <cell r="AR625" t="e">
            <v>#REF!</v>
          </cell>
          <cell r="BX625">
            <v>0</v>
          </cell>
          <cell r="BY625">
            <v>0</v>
          </cell>
          <cell r="CA625" t="e">
            <v>#REF!</v>
          </cell>
          <cell r="CB625" t="e">
            <v>#REF!</v>
          </cell>
          <cell r="CC625">
            <v>0</v>
          </cell>
          <cell r="CD625">
            <v>0</v>
          </cell>
          <cell r="CE625">
            <v>0</v>
          </cell>
          <cell r="CH625" t="str">
            <v>Provisions (Long Term)</v>
          </cell>
          <cell r="CJ625" t="e">
            <v>#REF!</v>
          </cell>
        </row>
        <row r="626">
          <cell r="A626" t="str">
            <v>YPBDW0 Total</v>
          </cell>
          <cell r="B626" t="str">
            <v>YPBDW0</v>
          </cell>
          <cell r="C626" t="str">
            <v xml:space="preserve"> Total</v>
          </cell>
          <cell r="D626" t="str">
            <v>YPBDW0 Total</v>
          </cell>
          <cell r="E626" t="str">
            <v>YPBDW</v>
          </cell>
          <cell r="F626">
            <v>0</v>
          </cell>
          <cell r="G626" t="str">
            <v>YPBDW0</v>
          </cell>
          <cell r="H626" t="str">
            <v>REVENUE LIABILITIES</v>
          </cell>
          <cell r="I626" t="str">
            <v>SUSPENSE AND OTHER BALANCES</v>
          </cell>
          <cell r="J626" t="str">
            <v>CREDIT CARD SUSPENSE</v>
          </cell>
          <cell r="K626" t="str">
            <v>DEBITS - MISCELLANEOUS     .</v>
          </cell>
          <cell r="L626">
            <v>0</v>
          </cell>
          <cell r="M626">
            <v>0</v>
          </cell>
          <cell r="N626" t="e">
            <v>#REF!</v>
          </cell>
          <cell r="O626" t="e">
            <v>#REF!</v>
          </cell>
          <cell r="P626">
            <v>0</v>
          </cell>
          <cell r="Q626">
            <v>0</v>
          </cell>
          <cell r="R626" t="e">
            <v>#REF!</v>
          </cell>
          <cell r="S626" t="e">
            <v>#REF!</v>
          </cell>
          <cell r="T626" t="e">
            <v>#REF!</v>
          </cell>
          <cell r="U626" t="e">
            <v>#REF!</v>
          </cell>
          <cell r="V626" t="e">
            <v>#REF!</v>
          </cell>
          <cell r="W626" t="e">
            <v>#REF!</v>
          </cell>
          <cell r="X626" t="e">
            <v>#REF!</v>
          </cell>
          <cell r="Y626" t="e">
            <v>#REF!</v>
          </cell>
          <cell r="Z626">
            <v>0</v>
          </cell>
          <cell r="AA626" t="e">
            <v>#REF!</v>
          </cell>
          <cell r="AB626" t="e">
            <v>#REF!</v>
          </cell>
          <cell r="AC626" t="e">
            <v>#REF!</v>
          </cell>
          <cell r="AD626">
            <v>0</v>
          </cell>
          <cell r="AE626" t="e">
            <v>#REF!</v>
          </cell>
          <cell r="AF626" t="e">
            <v>#REF!</v>
          </cell>
          <cell r="AG626" t="e">
            <v>#REF!</v>
          </cell>
          <cell r="AH626" t="e">
            <v>#REF!</v>
          </cell>
          <cell r="AI626" t="e">
            <v>#REF!</v>
          </cell>
          <cell r="AJ626" t="e">
            <v>#REF!</v>
          </cell>
          <cell r="AK626" t="e">
            <v>#REF!</v>
          </cell>
          <cell r="AL626" t="e">
            <v>#REF!</v>
          </cell>
          <cell r="AM626" t="e">
            <v>#REF!</v>
          </cell>
          <cell r="AN626" t="e">
            <v>#REF!</v>
          </cell>
          <cell r="AO626">
            <v>0</v>
          </cell>
          <cell r="AP626">
            <v>0</v>
          </cell>
          <cell r="AQ626">
            <v>0</v>
          </cell>
          <cell r="AR626" t="e">
            <v>#REF!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Z626">
            <v>0</v>
          </cell>
          <cell r="CA626" t="e">
            <v>#REF!</v>
          </cell>
          <cell r="CB626" t="e">
            <v>#REF!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 t="e">
            <v>#REF!</v>
          </cell>
          <cell r="CH626" t="str">
            <v>Short Term Debtors</v>
          </cell>
          <cell r="CI626">
            <v>0</v>
          </cell>
          <cell r="CJ626" t="e">
            <v>#REF!</v>
          </cell>
        </row>
        <row r="627">
          <cell r="A627" t="str">
            <v>YPBDW1000 Total</v>
          </cell>
          <cell r="B627" t="str">
            <v>YPBDW1000</v>
          </cell>
          <cell r="C627" t="str">
            <v xml:space="preserve"> Total</v>
          </cell>
          <cell r="D627" t="str">
            <v>YPBDW1000 Total</v>
          </cell>
          <cell r="E627" t="str">
            <v>YPBDW</v>
          </cell>
          <cell r="F627">
            <v>1000</v>
          </cell>
          <cell r="G627" t="str">
            <v>YPBDW1000</v>
          </cell>
          <cell r="H627" t="str">
            <v>REVENUE LIABILITIES</v>
          </cell>
          <cell r="I627" t="str">
            <v>SUSPENSE AND OTHER BALANCES</v>
          </cell>
          <cell r="J627" t="str">
            <v>CREDIT CARD SUSPENSE</v>
          </cell>
          <cell r="K627" t="str">
            <v>CREDITS - MISCELLANEOUS     .</v>
          </cell>
          <cell r="L627">
            <v>0</v>
          </cell>
          <cell r="M627">
            <v>0</v>
          </cell>
          <cell r="N627" t="e">
            <v>#REF!</v>
          </cell>
          <cell r="O627" t="e">
            <v>#REF!</v>
          </cell>
          <cell r="P627">
            <v>0</v>
          </cell>
          <cell r="Q627">
            <v>0</v>
          </cell>
          <cell r="R627" t="e">
            <v>#REF!</v>
          </cell>
          <cell r="S627" t="e">
            <v>#REF!</v>
          </cell>
          <cell r="T627" t="e">
            <v>#REF!</v>
          </cell>
          <cell r="U627" t="e">
            <v>#REF!</v>
          </cell>
          <cell r="V627" t="e">
            <v>#REF!</v>
          </cell>
          <cell r="W627" t="e">
            <v>#REF!</v>
          </cell>
          <cell r="X627" t="e">
            <v>#REF!</v>
          </cell>
          <cell r="Y627" t="e">
            <v>#REF!</v>
          </cell>
          <cell r="Z627">
            <v>0</v>
          </cell>
          <cell r="AA627" t="e">
            <v>#REF!</v>
          </cell>
          <cell r="AB627" t="e">
            <v>#REF!</v>
          </cell>
          <cell r="AC627" t="e">
            <v>#REF!</v>
          </cell>
          <cell r="AD627">
            <v>0</v>
          </cell>
          <cell r="AE627" t="e">
            <v>#REF!</v>
          </cell>
          <cell r="AF627" t="e">
            <v>#REF!</v>
          </cell>
          <cell r="AG627" t="e">
            <v>#REF!</v>
          </cell>
          <cell r="AH627" t="e">
            <v>#REF!</v>
          </cell>
          <cell r="AI627" t="e">
            <v>#REF!</v>
          </cell>
          <cell r="AJ627" t="e">
            <v>#REF!</v>
          </cell>
          <cell r="AK627" t="e">
            <v>#REF!</v>
          </cell>
          <cell r="AL627" t="e">
            <v>#REF!</v>
          </cell>
          <cell r="AM627" t="e">
            <v>#REF!</v>
          </cell>
          <cell r="AN627" t="e">
            <v>#REF!</v>
          </cell>
          <cell r="AO627">
            <v>0</v>
          </cell>
          <cell r="AP627">
            <v>0</v>
          </cell>
          <cell r="AQ627">
            <v>0</v>
          </cell>
          <cell r="AR627" t="e">
            <v>#REF!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Z627">
            <v>0</v>
          </cell>
          <cell r="CA627" t="e">
            <v>#REF!</v>
          </cell>
          <cell r="CB627" t="e">
            <v>#REF!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 t="e">
            <v>#REF!</v>
          </cell>
          <cell r="CH627" t="str">
            <v>Short Term Debtors</v>
          </cell>
          <cell r="CI627">
            <v>0</v>
          </cell>
          <cell r="CJ627" t="e">
            <v>#REF!</v>
          </cell>
        </row>
        <row r="628">
          <cell r="A628" t="str">
            <v>YPBDZ0 Total</v>
          </cell>
          <cell r="B628" t="str">
            <v>YPBDZ0</v>
          </cell>
          <cell r="C628" t="str">
            <v xml:space="preserve"> Total</v>
          </cell>
          <cell r="D628" t="str">
            <v>YPBDZ0 Total</v>
          </cell>
          <cell r="E628" t="str">
            <v>YPBDZ</v>
          </cell>
          <cell r="F628">
            <v>0</v>
          </cell>
          <cell r="G628" t="str">
            <v>YPBDZ0</v>
          </cell>
          <cell r="H628" t="str">
            <v>REVENUE LIABILITIES</v>
          </cell>
          <cell r="I628" t="str">
            <v>SUSPENSE AND OTHER BALANCES</v>
          </cell>
          <cell r="J628" t="str">
            <v>V.A.T.</v>
          </cell>
          <cell r="K628" t="str">
            <v>DEBITS - MISCELLANEOUS     .</v>
          </cell>
          <cell r="L628">
            <v>0</v>
          </cell>
          <cell r="M628">
            <v>0</v>
          </cell>
          <cell r="N628" t="e">
            <v>#REF!</v>
          </cell>
          <cell r="O628" t="e">
            <v>#REF!</v>
          </cell>
          <cell r="P628">
            <v>0</v>
          </cell>
          <cell r="Q628">
            <v>0</v>
          </cell>
          <cell r="R628" t="e">
            <v>#REF!</v>
          </cell>
          <cell r="S628" t="e">
            <v>#REF!</v>
          </cell>
          <cell r="T628" t="e">
            <v>#REF!</v>
          </cell>
          <cell r="U628" t="e">
            <v>#REF!</v>
          </cell>
          <cell r="V628" t="e">
            <v>#REF!</v>
          </cell>
          <cell r="W628" t="e">
            <v>#REF!</v>
          </cell>
          <cell r="X628" t="e">
            <v>#REF!</v>
          </cell>
          <cell r="Y628" t="e">
            <v>#REF!</v>
          </cell>
          <cell r="Z628">
            <v>0</v>
          </cell>
          <cell r="AA628" t="e">
            <v>#REF!</v>
          </cell>
          <cell r="AB628" t="e">
            <v>#REF!</v>
          </cell>
          <cell r="AC628" t="e">
            <v>#REF!</v>
          </cell>
          <cell r="AD628">
            <v>0</v>
          </cell>
          <cell r="AE628" t="e">
            <v>#REF!</v>
          </cell>
          <cell r="AF628" t="e">
            <v>#REF!</v>
          </cell>
          <cell r="AG628" t="e">
            <v>#REF!</v>
          </cell>
          <cell r="AH628" t="e">
            <v>#REF!</v>
          </cell>
          <cell r="AI628" t="e">
            <v>#REF!</v>
          </cell>
          <cell r="AJ628" t="e">
            <v>#REF!</v>
          </cell>
          <cell r="AK628" t="e">
            <v>#REF!</v>
          </cell>
          <cell r="AL628" t="e">
            <v>#REF!</v>
          </cell>
          <cell r="AM628" t="e">
            <v>#REF!</v>
          </cell>
          <cell r="AN628" t="e">
            <v>#REF!</v>
          </cell>
          <cell r="AO628">
            <v>0</v>
          </cell>
          <cell r="AP628">
            <v>0</v>
          </cell>
          <cell r="AQ628">
            <v>0</v>
          </cell>
          <cell r="AR628" t="e">
            <v>#REF!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Z628">
            <v>0</v>
          </cell>
          <cell r="CA628" t="e">
            <v>#REF!</v>
          </cell>
          <cell r="CB628" t="e">
            <v>#REF!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 t="e">
            <v>#REF!</v>
          </cell>
          <cell r="CH628" t="str">
            <v>Short Term Debtors</v>
          </cell>
          <cell r="CI628">
            <v>0</v>
          </cell>
          <cell r="CJ628" t="e">
            <v>#REF!</v>
          </cell>
        </row>
        <row r="629">
          <cell r="A629" t="str">
            <v>YPBDZ1000 Total</v>
          </cell>
          <cell r="B629" t="str">
            <v>YPBDZ1000</v>
          </cell>
          <cell r="C629" t="str">
            <v xml:space="preserve"> Total</v>
          </cell>
          <cell r="D629" t="str">
            <v>YPBDZ1000 Total</v>
          </cell>
          <cell r="E629" t="str">
            <v>YPBDZ</v>
          </cell>
          <cell r="F629">
            <v>1000</v>
          </cell>
          <cell r="G629" t="str">
            <v>YPBDZ1000</v>
          </cell>
          <cell r="H629" t="str">
            <v>REVENUE LIABILITIES</v>
          </cell>
          <cell r="I629" t="str">
            <v>SUSPENSE AND OTHER BALANCES</v>
          </cell>
          <cell r="J629" t="str">
            <v>V.A.T.</v>
          </cell>
          <cell r="K629" t="str">
            <v>CREDITS - MISCELLANEOUS     .</v>
          </cell>
          <cell r="L629">
            <v>0</v>
          </cell>
          <cell r="M629">
            <v>0</v>
          </cell>
          <cell r="N629" t="e">
            <v>#REF!</v>
          </cell>
          <cell r="O629" t="e">
            <v>#REF!</v>
          </cell>
          <cell r="P629">
            <v>0</v>
          </cell>
          <cell r="Q629">
            <v>0</v>
          </cell>
          <cell r="R629" t="e">
            <v>#REF!</v>
          </cell>
          <cell r="S629" t="e">
            <v>#REF!</v>
          </cell>
          <cell r="T629" t="e">
            <v>#REF!</v>
          </cell>
          <cell r="U629" t="e">
            <v>#REF!</v>
          </cell>
          <cell r="V629" t="e">
            <v>#REF!</v>
          </cell>
          <cell r="W629" t="e">
            <v>#REF!</v>
          </cell>
          <cell r="X629" t="e">
            <v>#REF!</v>
          </cell>
          <cell r="Y629" t="e">
            <v>#REF!</v>
          </cell>
          <cell r="Z629">
            <v>0</v>
          </cell>
          <cell r="AA629" t="e">
            <v>#REF!</v>
          </cell>
          <cell r="AB629" t="e">
            <v>#REF!</v>
          </cell>
          <cell r="AC629" t="e">
            <v>#REF!</v>
          </cell>
          <cell r="AD629">
            <v>0</v>
          </cell>
          <cell r="AE629" t="e">
            <v>#REF!</v>
          </cell>
          <cell r="AF629" t="e">
            <v>#REF!</v>
          </cell>
          <cell r="AG629" t="e">
            <v>#REF!</v>
          </cell>
          <cell r="AH629" t="e">
            <v>#REF!</v>
          </cell>
          <cell r="AI629" t="e">
            <v>#REF!</v>
          </cell>
          <cell r="AJ629" t="e">
            <v>#REF!</v>
          </cell>
          <cell r="AK629" t="e">
            <v>#REF!</v>
          </cell>
          <cell r="AL629" t="e">
            <v>#REF!</v>
          </cell>
          <cell r="AM629" t="e">
            <v>#REF!</v>
          </cell>
          <cell r="AN629" t="e">
            <v>#REF!</v>
          </cell>
          <cell r="AO629">
            <v>0</v>
          </cell>
          <cell r="AP629">
            <v>0</v>
          </cell>
          <cell r="AQ629">
            <v>0</v>
          </cell>
          <cell r="AR629" t="e">
            <v>#REF!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Z629">
            <v>0</v>
          </cell>
          <cell r="CA629" t="e">
            <v>#REF!</v>
          </cell>
          <cell r="CB629" t="e">
            <v>#REF!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 t="e">
            <v>#REF!</v>
          </cell>
          <cell r="CH629" t="str">
            <v>Short Term Debtors</v>
          </cell>
          <cell r="CI629">
            <v>0</v>
          </cell>
          <cell r="CJ629" t="e">
            <v>#REF!</v>
          </cell>
        </row>
        <row r="630">
          <cell r="A630" t="str">
            <v>YPBEA0 Total</v>
          </cell>
          <cell r="B630" t="str">
            <v>YPBEA0</v>
          </cell>
          <cell r="C630" t="str">
            <v xml:space="preserve"> Total</v>
          </cell>
          <cell r="D630" t="str">
            <v>YPBEA0 Total</v>
          </cell>
          <cell r="E630" t="str">
            <v>YPBEA</v>
          </cell>
          <cell r="F630">
            <v>0</v>
          </cell>
          <cell r="G630" t="str">
            <v>YPBEA0</v>
          </cell>
          <cell r="H630" t="str">
            <v>REVENUE LIABILITIES</v>
          </cell>
          <cell r="I630" t="str">
            <v>RESERVES</v>
          </cell>
          <cell r="J630" t="str">
            <v>GENERAL</v>
          </cell>
          <cell r="K630" t="str">
            <v>DEBITS - MISCELLANEOUS     .</v>
          </cell>
          <cell r="N630" t="e">
            <v>#REF!</v>
          </cell>
          <cell r="O630" t="e">
            <v>#REF!</v>
          </cell>
          <cell r="R630" t="e">
            <v>#REF!</v>
          </cell>
          <cell r="S630" t="e">
            <v>#REF!</v>
          </cell>
          <cell r="T630" t="e">
            <v>#REF!</v>
          </cell>
          <cell r="U630" t="e">
            <v>#REF!</v>
          </cell>
          <cell r="V630" t="e">
            <v>#REF!</v>
          </cell>
          <cell r="W630" t="e">
            <v>#REF!</v>
          </cell>
          <cell r="X630" t="e">
            <v>#REF!</v>
          </cell>
          <cell r="Y630" t="e">
            <v>#REF!</v>
          </cell>
          <cell r="AA630" t="e">
            <v>#REF!</v>
          </cell>
          <cell r="AB630" t="e">
            <v>#REF!</v>
          </cell>
          <cell r="AC630" t="e">
            <v>#REF!</v>
          </cell>
          <cell r="AE630" t="e">
            <v>#REF!</v>
          </cell>
          <cell r="AF630" t="e">
            <v>#REF!</v>
          </cell>
          <cell r="AG630" t="e">
            <v>#REF!</v>
          </cell>
          <cell r="AH630" t="e">
            <v>#REF!</v>
          </cell>
          <cell r="AI630" t="e">
            <v>#REF!</v>
          </cell>
          <cell r="AJ630" t="e">
            <v>#REF!</v>
          </cell>
          <cell r="AK630" t="e">
            <v>#REF!</v>
          </cell>
          <cell r="AL630" t="e">
            <v>#REF!</v>
          </cell>
          <cell r="AM630" t="e">
            <v>#REF!</v>
          </cell>
          <cell r="AN630" t="e">
            <v>#REF!</v>
          </cell>
          <cell r="AO630">
            <v>-711116</v>
          </cell>
          <cell r="AR630" t="e">
            <v>#REF!</v>
          </cell>
          <cell r="BX630">
            <v>0</v>
          </cell>
          <cell r="BY630">
            <v>0</v>
          </cell>
          <cell r="CA630" t="e">
            <v>#REF!</v>
          </cell>
          <cell r="CB630" t="e">
            <v>#REF!</v>
          </cell>
          <cell r="CC630">
            <v>0</v>
          </cell>
          <cell r="CD630">
            <v>0</v>
          </cell>
          <cell r="CE630" t="str">
            <v>General Reserve</v>
          </cell>
          <cell r="CG630" t="e">
            <v>#REF!</v>
          </cell>
          <cell r="CH630" t="str">
            <v>Usable Reserves - General Reserve</v>
          </cell>
          <cell r="CJ630" t="e">
            <v>#REF!</v>
          </cell>
        </row>
        <row r="631">
          <cell r="A631" t="str">
            <v>YPBEA1000 Total</v>
          </cell>
          <cell r="B631" t="str">
            <v>YPBEA1000</v>
          </cell>
          <cell r="C631" t="str">
            <v xml:space="preserve"> Total</v>
          </cell>
          <cell r="D631" t="str">
            <v>YPBEA1000 Total</v>
          </cell>
          <cell r="E631" t="str">
            <v>YPBEA</v>
          </cell>
          <cell r="F631">
            <v>1000</v>
          </cell>
          <cell r="G631" t="str">
            <v>YPBEA1000</v>
          </cell>
          <cell r="H631" t="str">
            <v>REVENUE LIABILITIES</v>
          </cell>
          <cell r="I631" t="str">
            <v>RESERVES</v>
          </cell>
          <cell r="J631" t="str">
            <v>GENERAL</v>
          </cell>
          <cell r="K631" t="str">
            <v>CREDITS - MISCELLANEOUS     .</v>
          </cell>
          <cell r="N631" t="e">
            <v>#REF!</v>
          </cell>
          <cell r="O631" t="e">
            <v>#REF!</v>
          </cell>
          <cell r="R631" t="e">
            <v>#REF!</v>
          </cell>
          <cell r="S631" t="e">
            <v>#REF!</v>
          </cell>
          <cell r="V631">
            <v>0</v>
          </cell>
          <cell r="X631">
            <v>0</v>
          </cell>
          <cell r="AE631">
            <v>0</v>
          </cell>
          <cell r="AG631">
            <v>0</v>
          </cell>
          <cell r="AJ631" t="e">
            <v>#REF!</v>
          </cell>
          <cell r="AK631" t="e">
            <v>#REF!</v>
          </cell>
          <cell r="AL631" t="e">
            <v>#REF!</v>
          </cell>
          <cell r="AM631" t="e">
            <v>#REF!</v>
          </cell>
          <cell r="AN631" t="e">
            <v>#REF!</v>
          </cell>
          <cell r="AO631">
            <v>2</v>
          </cell>
          <cell r="AP631">
            <v>0</v>
          </cell>
          <cell r="AR631" t="e">
            <v>#REF!</v>
          </cell>
          <cell r="BX631">
            <v>0</v>
          </cell>
          <cell r="BY631">
            <v>0</v>
          </cell>
          <cell r="CA631" t="e">
            <v>#REF!</v>
          </cell>
          <cell r="CB631" t="e">
            <v>#REF!</v>
          </cell>
          <cell r="CC631">
            <v>0</v>
          </cell>
          <cell r="CD631">
            <v>0</v>
          </cell>
          <cell r="CE631" t="str">
            <v>General Reserve</v>
          </cell>
          <cell r="CG631" t="e">
            <v>#REF!</v>
          </cell>
          <cell r="CH631" t="str">
            <v>Usable Reserves - General Reserve</v>
          </cell>
          <cell r="CJ631" t="e">
            <v>#REF!</v>
          </cell>
        </row>
        <row r="632">
          <cell r="A632" t="str">
            <v>YPBEA1010 Total</v>
          </cell>
          <cell r="B632" t="str">
            <v>YPBEA1010</v>
          </cell>
          <cell r="C632" t="str">
            <v xml:space="preserve"> Total</v>
          </cell>
          <cell r="D632" t="str">
            <v>YPBEA1010 Total</v>
          </cell>
          <cell r="E632" t="str">
            <v>YPBEA</v>
          </cell>
          <cell r="F632">
            <v>1010</v>
          </cell>
          <cell r="G632" t="str">
            <v>YPBEA1010</v>
          </cell>
          <cell r="H632" t="str">
            <v>REVENUE LIABILITIES</v>
          </cell>
          <cell r="I632" t="str">
            <v>RESERVES</v>
          </cell>
          <cell r="J632" t="str">
            <v>GENERAL</v>
          </cell>
          <cell r="K632" t="str">
            <v>CREDITS - BALANCE B/FWD      .</v>
          </cell>
          <cell r="L632">
            <v>-11488862.18</v>
          </cell>
          <cell r="N632" t="e">
            <v>#REF!</v>
          </cell>
          <cell r="O632" t="e">
            <v>#REF!</v>
          </cell>
          <cell r="R632" t="e">
            <v>#REF!</v>
          </cell>
          <cell r="S632" t="e">
            <v>#REF!</v>
          </cell>
          <cell r="T632" t="e">
            <v>#REF!</v>
          </cell>
          <cell r="U632" t="e">
            <v>#REF!</v>
          </cell>
          <cell r="V632" t="e">
            <v>#REF!</v>
          </cell>
          <cell r="W632" t="e">
            <v>#REF!</v>
          </cell>
          <cell r="X632" t="e">
            <v>#REF!</v>
          </cell>
          <cell r="Y632" t="e">
            <v>#REF!</v>
          </cell>
          <cell r="AA632" t="e">
            <v>#REF!</v>
          </cell>
          <cell r="AB632" t="e">
            <v>#REF!</v>
          </cell>
          <cell r="AC632" t="e">
            <v>#REF!</v>
          </cell>
          <cell r="AE632" t="e">
            <v>#REF!</v>
          </cell>
          <cell r="AF632" t="e">
            <v>#REF!</v>
          </cell>
          <cell r="AG632" t="e">
            <v>#REF!</v>
          </cell>
          <cell r="AH632" t="e">
            <v>#REF!</v>
          </cell>
          <cell r="AI632" t="e">
            <v>#REF!</v>
          </cell>
          <cell r="AJ632" t="e">
            <v>#REF!</v>
          </cell>
          <cell r="AK632" t="e">
            <v>#REF!</v>
          </cell>
          <cell r="AL632" t="e">
            <v>#REF!</v>
          </cell>
          <cell r="AM632" t="e">
            <v>#REF!</v>
          </cell>
          <cell r="AN632" t="e">
            <v>#REF!</v>
          </cell>
          <cell r="AO632">
            <v>-60000</v>
          </cell>
          <cell r="AR632" t="e">
            <v>#REF!</v>
          </cell>
          <cell r="BX632">
            <v>0</v>
          </cell>
          <cell r="BY632">
            <v>0</v>
          </cell>
          <cell r="CA632" t="e">
            <v>#REF!</v>
          </cell>
          <cell r="CB632" t="e">
            <v>#REF!</v>
          </cell>
          <cell r="CC632">
            <v>0</v>
          </cell>
          <cell r="CD632">
            <v>0</v>
          </cell>
          <cell r="CE632" t="str">
            <v>General Reserve</v>
          </cell>
          <cell r="CG632" t="e">
            <v>#REF!</v>
          </cell>
          <cell r="CH632" t="str">
            <v>Usable Reserves - General Reserve</v>
          </cell>
          <cell r="CJ632" t="e">
            <v>#REF!</v>
          </cell>
          <cell r="CM632" t="str">
            <v>General Fund</v>
          </cell>
          <cell r="CN632" t="str">
            <v xml:space="preserve">Sinking Fund </v>
          </cell>
          <cell r="CO632" t="str">
            <v>Earmarked</v>
          </cell>
          <cell r="CP632" t="str">
            <v>Capital Fund</v>
          </cell>
          <cell r="CQ632" t="str">
            <v>Total</v>
          </cell>
        </row>
        <row r="633">
          <cell r="A633" t="str">
            <v>YPBEC1000 Total</v>
          </cell>
          <cell r="B633" t="str">
            <v>YPBEC1000</v>
          </cell>
          <cell r="C633" t="str">
            <v xml:space="preserve"> Total</v>
          </cell>
          <cell r="D633" t="str">
            <v>YPBEC1000 Total</v>
          </cell>
          <cell r="E633" t="str">
            <v>YPBEC</v>
          </cell>
          <cell r="F633">
            <v>1000</v>
          </cell>
          <cell r="G633" t="str">
            <v>YPBEC1000</v>
          </cell>
          <cell r="H633" t="str">
            <v>REVENUE LIABILITIES</v>
          </cell>
          <cell r="I633" t="str">
            <v>RESERVES</v>
          </cell>
          <cell r="J633" t="str">
            <v>EARMARKED - PROCUREMENT</v>
          </cell>
          <cell r="K633" t="str">
            <v>CREDITS - MISCELLANEOUS     .</v>
          </cell>
          <cell r="N633" t="e">
            <v>#REF!</v>
          </cell>
          <cell r="O633" t="e">
            <v>#REF!</v>
          </cell>
          <cell r="R633" t="e">
            <v>#REF!</v>
          </cell>
          <cell r="S633" t="e">
            <v>#REF!</v>
          </cell>
          <cell r="V633">
            <v>0</v>
          </cell>
          <cell r="X633">
            <v>0</v>
          </cell>
          <cell r="AE633">
            <v>0</v>
          </cell>
          <cell r="AG633">
            <v>0</v>
          </cell>
          <cell r="AL633" t="e">
            <v>#REF!</v>
          </cell>
          <cell r="AM633" t="e">
            <v>#REF!</v>
          </cell>
          <cell r="AN633" t="e">
            <v>#REF!</v>
          </cell>
          <cell r="AR633" t="e">
            <v>#REF!</v>
          </cell>
          <cell r="BX633">
            <v>0</v>
          </cell>
          <cell r="BY633">
            <v>0</v>
          </cell>
          <cell r="CA633" t="e">
            <v>#REF!</v>
          </cell>
          <cell r="CB633" t="e">
            <v>#REF!</v>
          </cell>
          <cell r="CC633">
            <v>0</v>
          </cell>
          <cell r="CD633">
            <v>0</v>
          </cell>
          <cell r="CE633" t="str">
            <v>Earmarked Reserves</v>
          </cell>
          <cell r="CG633" t="e">
            <v>#REF!</v>
          </cell>
          <cell r="CH633" t="str">
            <v>Usable Reserves - Earmarked Reserves</v>
          </cell>
          <cell r="CJ633" t="e">
            <v>#REF!</v>
          </cell>
          <cell r="CM633">
            <v>0</v>
          </cell>
          <cell r="CN633">
            <v>0</v>
          </cell>
          <cell r="CO633" t="str">
            <v>Reserve</v>
          </cell>
          <cell r="CP633">
            <v>0</v>
          </cell>
          <cell r="CQ633">
            <v>0</v>
          </cell>
        </row>
        <row r="634">
          <cell r="A634" t="str">
            <v>YPBEC1010 Total</v>
          </cell>
          <cell r="B634" t="str">
            <v>YPBEC1010</v>
          </cell>
          <cell r="C634" t="str">
            <v xml:space="preserve"> Total</v>
          </cell>
          <cell r="D634" t="str">
            <v>YPBEC1010 Total</v>
          </cell>
          <cell r="E634" t="str">
            <v>YPBEC</v>
          </cell>
          <cell r="F634">
            <v>1010</v>
          </cell>
          <cell r="G634" t="str">
            <v>YPBEC1010</v>
          </cell>
          <cell r="H634" t="str">
            <v>REVENUE LIABILITIES</v>
          </cell>
          <cell r="I634" t="str">
            <v>RESERVES</v>
          </cell>
          <cell r="J634" t="str">
            <v>EARMARKED - PROCUREMENT</v>
          </cell>
          <cell r="K634" t="str">
            <v>CREDITS - BALANCE B/FWD      .</v>
          </cell>
          <cell r="L634">
            <v>-2536631.4</v>
          </cell>
          <cell r="N634" t="e">
            <v>#REF!</v>
          </cell>
          <cell r="O634" t="e">
            <v>#REF!</v>
          </cell>
          <cell r="R634" t="e">
            <v>#REF!</v>
          </cell>
          <cell r="S634" t="e">
            <v>#REF!</v>
          </cell>
          <cell r="T634" t="e">
            <v>#REF!</v>
          </cell>
          <cell r="U634" t="e">
            <v>#REF!</v>
          </cell>
          <cell r="V634" t="e">
            <v>#REF!</v>
          </cell>
          <cell r="W634" t="e">
            <v>#REF!</v>
          </cell>
          <cell r="X634" t="e">
            <v>#REF!</v>
          </cell>
          <cell r="Y634" t="e">
            <v>#REF!</v>
          </cell>
          <cell r="AA634" t="e">
            <v>#REF!</v>
          </cell>
          <cell r="AB634" t="e">
            <v>#REF!</v>
          </cell>
          <cell r="AC634" t="e">
            <v>#REF!</v>
          </cell>
          <cell r="AE634" t="e">
            <v>#REF!</v>
          </cell>
          <cell r="AF634" t="e">
            <v>#REF!</v>
          </cell>
          <cell r="AG634" t="e">
            <v>#REF!</v>
          </cell>
          <cell r="AH634" t="e">
            <v>#REF!</v>
          </cell>
          <cell r="AI634" t="e">
            <v>#REF!</v>
          </cell>
          <cell r="AJ634" t="e">
            <v>#REF!</v>
          </cell>
          <cell r="AK634" t="e">
            <v>#REF!</v>
          </cell>
          <cell r="AL634" t="e">
            <v>#REF!</v>
          </cell>
          <cell r="AM634" t="e">
            <v>#REF!</v>
          </cell>
          <cell r="AN634" t="e">
            <v>#REF!</v>
          </cell>
          <cell r="AO634">
            <v>-279000</v>
          </cell>
          <cell r="AR634" t="e">
            <v>#REF!</v>
          </cell>
          <cell r="BX634">
            <v>0</v>
          </cell>
          <cell r="BY634">
            <v>0</v>
          </cell>
          <cell r="CA634" t="e">
            <v>#REF!</v>
          </cell>
          <cell r="CB634" t="e">
            <v>#REF!</v>
          </cell>
          <cell r="CC634">
            <v>0</v>
          </cell>
          <cell r="CD634">
            <v>0</v>
          </cell>
          <cell r="CE634" t="str">
            <v>Earmarked Reserves</v>
          </cell>
          <cell r="CG634" t="e">
            <v>#REF!</v>
          </cell>
          <cell r="CH634" t="str">
            <v>Usable Reserves - Earmarked Reserves</v>
          </cell>
          <cell r="CJ634" t="e">
            <v>#REF!</v>
          </cell>
        </row>
        <row r="635">
          <cell r="A635" t="str">
            <v>YPBED1000 Total</v>
          </cell>
          <cell r="B635" t="str">
            <v>YPBED1000</v>
          </cell>
          <cell r="C635" t="str">
            <v xml:space="preserve"> Total</v>
          </cell>
          <cell r="D635" t="str">
            <v>YPBED1000 Total</v>
          </cell>
          <cell r="E635" t="str">
            <v>YPBED</v>
          </cell>
          <cell r="F635">
            <v>1000</v>
          </cell>
          <cell r="G635" t="str">
            <v>YPBED1000</v>
          </cell>
          <cell r="H635" t="str">
            <v>REVENUE LIABILITIES</v>
          </cell>
          <cell r="I635" t="str">
            <v>RESERVES</v>
          </cell>
          <cell r="J635" t="str">
            <v>SINKING FUND</v>
          </cell>
          <cell r="K635" t="str">
            <v>CREDITS - MISCELLANEOUS     .</v>
          </cell>
          <cell r="N635" t="e">
            <v>#REF!</v>
          </cell>
          <cell r="O635" t="e">
            <v>#REF!</v>
          </cell>
          <cell r="R635" t="e">
            <v>#REF!</v>
          </cell>
          <cell r="S635" t="e">
            <v>#REF!</v>
          </cell>
          <cell r="U635" t="e">
            <v>#REF!</v>
          </cell>
          <cell r="V635" t="e">
            <v>#REF!</v>
          </cell>
          <cell r="W635" t="e">
            <v>#REF!</v>
          </cell>
          <cell r="X635" t="e">
            <v>#REF!</v>
          </cell>
          <cell r="Y635" t="e">
            <v>#REF!</v>
          </cell>
          <cell r="AA635" t="e">
            <v>#REF!</v>
          </cell>
          <cell r="AB635" t="e">
            <v>#REF!</v>
          </cell>
          <cell r="AC635" t="e">
            <v>#REF!</v>
          </cell>
          <cell r="AE635" t="e">
            <v>#REF!</v>
          </cell>
          <cell r="AF635" t="e">
            <v>#REF!</v>
          </cell>
          <cell r="AG635" t="e">
            <v>#REF!</v>
          </cell>
          <cell r="AH635" t="e">
            <v>#REF!</v>
          </cell>
          <cell r="AI635" t="e">
            <v>#REF!</v>
          </cell>
          <cell r="AJ635" t="e">
            <v>#REF!</v>
          </cell>
          <cell r="AK635" t="e">
            <v>#REF!</v>
          </cell>
          <cell r="AL635" t="e">
            <v>#REF!</v>
          </cell>
          <cell r="AM635" t="e">
            <v>#REF!</v>
          </cell>
          <cell r="AN635" t="e">
            <v>#REF!</v>
          </cell>
          <cell r="AR635" t="e">
            <v>#REF!</v>
          </cell>
          <cell r="BX635">
            <v>0</v>
          </cell>
          <cell r="BY635">
            <v>0</v>
          </cell>
          <cell r="CA635" t="e">
            <v>#REF!</v>
          </cell>
          <cell r="CB635" t="e">
            <v>#REF!</v>
          </cell>
          <cell r="CC635">
            <v>0</v>
          </cell>
          <cell r="CD635">
            <v>0</v>
          </cell>
          <cell r="CE635" t="str">
            <v>Earmarked Reserves</v>
          </cell>
          <cell r="CG635" t="e">
            <v>#REF!</v>
          </cell>
          <cell r="CH635" t="str">
            <v>Usable Reserves - Earmarked Reserves</v>
          </cell>
          <cell r="CJ635" t="e">
            <v>#REF!</v>
          </cell>
          <cell r="CM635">
            <v>11489</v>
          </cell>
          <cell r="CN635">
            <v>16232</v>
          </cell>
          <cell r="CO635">
            <v>2537</v>
          </cell>
          <cell r="CP635">
            <v>3500</v>
          </cell>
          <cell r="CQ635">
            <v>33758</v>
          </cell>
        </row>
        <row r="636">
          <cell r="A636" t="str">
            <v>YPBED1010 Total</v>
          </cell>
          <cell r="B636" t="str">
            <v>YPBED1010</v>
          </cell>
          <cell r="C636" t="str">
            <v xml:space="preserve"> Total</v>
          </cell>
          <cell r="D636" t="str">
            <v>YPBED1010 Total</v>
          </cell>
          <cell r="E636" t="str">
            <v>YPBED</v>
          </cell>
          <cell r="F636">
            <v>1010</v>
          </cell>
          <cell r="G636" t="str">
            <v>YPBED1010</v>
          </cell>
          <cell r="H636" t="str">
            <v>REVENUE LIABILITIES</v>
          </cell>
          <cell r="I636" t="str">
            <v>RESERVES</v>
          </cell>
          <cell r="J636" t="str">
            <v>SINKING FUND</v>
          </cell>
          <cell r="K636" t="str">
            <v>CREDITS - BALANCE B/FWD      .</v>
          </cell>
          <cell r="L636">
            <v>-16231673</v>
          </cell>
          <cell r="N636" t="e">
            <v>#REF!</v>
          </cell>
          <cell r="O636" t="e">
            <v>#REF!</v>
          </cell>
          <cell r="R636" t="e">
            <v>#REF!</v>
          </cell>
          <cell r="S636" t="e">
            <v>#REF!</v>
          </cell>
          <cell r="T636" t="e">
            <v>#REF!</v>
          </cell>
          <cell r="U636" t="e">
            <v>#REF!</v>
          </cell>
          <cell r="V636" t="e">
            <v>#REF!</v>
          </cell>
          <cell r="W636" t="e">
            <v>#REF!</v>
          </cell>
          <cell r="X636" t="e">
            <v>#REF!</v>
          </cell>
          <cell r="Y636" t="e">
            <v>#REF!</v>
          </cell>
          <cell r="AA636" t="e">
            <v>#REF!</v>
          </cell>
          <cell r="AB636" t="e">
            <v>#REF!</v>
          </cell>
          <cell r="AC636" t="e">
            <v>#REF!</v>
          </cell>
          <cell r="AE636" t="e">
            <v>#REF!</v>
          </cell>
          <cell r="AF636" t="e">
            <v>#REF!</v>
          </cell>
          <cell r="AG636" t="e">
            <v>#REF!</v>
          </cell>
          <cell r="AH636" t="e">
            <v>#REF!</v>
          </cell>
          <cell r="AI636" t="e">
            <v>#REF!</v>
          </cell>
          <cell r="AJ636" t="e">
            <v>#REF!</v>
          </cell>
          <cell r="AK636" t="e">
            <v>#REF!</v>
          </cell>
          <cell r="AL636" t="e">
            <v>#REF!</v>
          </cell>
          <cell r="AM636" t="e">
            <v>#REF!</v>
          </cell>
          <cell r="AN636" t="e">
            <v>#REF!</v>
          </cell>
          <cell r="AO636">
            <v>100000</v>
          </cell>
          <cell r="AR636" t="e">
            <v>#REF!</v>
          </cell>
          <cell r="BX636">
            <v>0</v>
          </cell>
          <cell r="BY636">
            <v>0</v>
          </cell>
          <cell r="CA636" t="e">
            <v>#REF!</v>
          </cell>
          <cell r="CB636" t="e">
            <v>#REF!</v>
          </cell>
          <cell r="CC636">
            <v>0</v>
          </cell>
          <cell r="CD636">
            <v>0</v>
          </cell>
          <cell r="CE636" t="str">
            <v>Earmarked Reserves</v>
          </cell>
          <cell r="CG636" t="e">
            <v>#REF!</v>
          </cell>
          <cell r="CH636" t="str">
            <v>Usable Reserves - Earmarked Reserves</v>
          </cell>
          <cell r="CJ636" t="e">
            <v>#REF!</v>
          </cell>
          <cell r="CM636">
            <v>5473</v>
          </cell>
          <cell r="CN636">
            <v>7500</v>
          </cell>
          <cell r="CO636">
            <v>0</v>
          </cell>
          <cell r="CP636">
            <v>2500</v>
          </cell>
          <cell r="CQ636">
            <v>15473</v>
          </cell>
        </row>
        <row r="637">
          <cell r="A637" t="str">
            <v>YPBEE1000 Total</v>
          </cell>
          <cell r="B637" t="str">
            <v>YPBEE1000</v>
          </cell>
          <cell r="C637" t="str">
            <v xml:space="preserve"> Total</v>
          </cell>
          <cell r="D637" t="str">
            <v>YPBEE1000 Total</v>
          </cell>
          <cell r="E637" t="str">
            <v>YPBEE</v>
          </cell>
          <cell r="F637">
            <v>1000</v>
          </cell>
          <cell r="G637" t="str">
            <v>YPBEE1000</v>
          </cell>
          <cell r="H637" t="str">
            <v>REVENUE LIABILITIES</v>
          </cell>
          <cell r="I637" t="str">
            <v>RESERVES</v>
          </cell>
          <cell r="J637" t="str">
            <v>CAPITAL RESERVE</v>
          </cell>
          <cell r="K637" t="str">
            <v>CREDITS - MISCELLANEOUS     .</v>
          </cell>
          <cell r="N637" t="e">
            <v>#REF!</v>
          </cell>
          <cell r="O637" t="e">
            <v>#REF!</v>
          </cell>
          <cell r="R637" t="e">
            <v>#REF!</v>
          </cell>
          <cell r="S637" t="e">
            <v>#REF!</v>
          </cell>
          <cell r="V637">
            <v>0</v>
          </cell>
          <cell r="X637">
            <v>0</v>
          </cell>
          <cell r="AE637">
            <v>0</v>
          </cell>
          <cell r="AG637">
            <v>0</v>
          </cell>
          <cell r="AJ637" t="e">
            <v>#REF!</v>
          </cell>
          <cell r="AK637" t="e">
            <v>#REF!</v>
          </cell>
          <cell r="AL637" t="e">
            <v>#REF!</v>
          </cell>
          <cell r="AM637" t="e">
            <v>#REF!</v>
          </cell>
          <cell r="AN637" t="e">
            <v>#REF!</v>
          </cell>
          <cell r="AO637">
            <v>-1307579</v>
          </cell>
          <cell r="AR637" t="e">
            <v>#REF!</v>
          </cell>
          <cell r="BX637">
            <v>0</v>
          </cell>
          <cell r="BY637">
            <v>0</v>
          </cell>
          <cell r="CA637" t="e">
            <v>#REF!</v>
          </cell>
          <cell r="CB637" t="e">
            <v>#REF!</v>
          </cell>
          <cell r="CC637">
            <v>0</v>
          </cell>
          <cell r="CD637">
            <v>0</v>
          </cell>
          <cell r="CE637" t="str">
            <v>Capital Reserve</v>
          </cell>
          <cell r="CG637" t="e">
            <v>#REF!</v>
          </cell>
          <cell r="CH637" t="str">
            <v>Usable Reserves - Capital Reserve</v>
          </cell>
          <cell r="CJ637" t="e">
            <v>#REF!</v>
          </cell>
          <cell r="CM637">
            <v>-2500</v>
          </cell>
          <cell r="CN637">
            <v>0</v>
          </cell>
          <cell r="CO637">
            <v>-701</v>
          </cell>
          <cell r="CQ637">
            <v>-5531</v>
          </cell>
        </row>
        <row r="638">
          <cell r="A638" t="str">
            <v>YPBEE1010 Total</v>
          </cell>
          <cell r="B638" t="str">
            <v>YPBEE1010</v>
          </cell>
          <cell r="C638" t="str">
            <v xml:space="preserve"> Total</v>
          </cell>
          <cell r="D638" t="str">
            <v>YPBEE1010 Total</v>
          </cell>
          <cell r="E638" t="str">
            <v>YPBEE</v>
          </cell>
          <cell r="F638">
            <v>1010</v>
          </cell>
          <cell r="G638" t="str">
            <v>YPBEE1010</v>
          </cell>
          <cell r="H638" t="str">
            <v>REVENUE LIABILITIES</v>
          </cell>
          <cell r="I638" t="str">
            <v>RESERVES</v>
          </cell>
          <cell r="J638" t="str">
            <v>CAPITAL RESERVE</v>
          </cell>
          <cell r="K638" t="str">
            <v>CREDITS - BALANCE B/FWD      .</v>
          </cell>
          <cell r="L638">
            <v>-3500000</v>
          </cell>
          <cell r="N638" t="e">
            <v>#REF!</v>
          </cell>
          <cell r="O638" t="e">
            <v>#REF!</v>
          </cell>
          <cell r="R638" t="e">
            <v>#REF!</v>
          </cell>
          <cell r="S638" t="e">
            <v>#REF!</v>
          </cell>
          <cell r="T638" t="e">
            <v>#REF!</v>
          </cell>
          <cell r="U638" t="e">
            <v>#REF!</v>
          </cell>
          <cell r="V638" t="e">
            <v>#REF!</v>
          </cell>
          <cell r="W638" t="e">
            <v>#REF!</v>
          </cell>
          <cell r="X638" t="e">
            <v>#REF!</v>
          </cell>
          <cell r="Y638" t="e">
            <v>#REF!</v>
          </cell>
          <cell r="AA638" t="e">
            <v>#REF!</v>
          </cell>
          <cell r="AB638" t="e">
            <v>#REF!</v>
          </cell>
          <cell r="AC638" t="e">
            <v>#REF!</v>
          </cell>
          <cell r="AE638" t="e">
            <v>#REF!</v>
          </cell>
          <cell r="AF638" t="e">
            <v>#REF!</v>
          </cell>
          <cell r="AG638" t="e">
            <v>#REF!</v>
          </cell>
          <cell r="AH638" t="e">
            <v>#REF!</v>
          </cell>
          <cell r="AI638" t="e">
            <v>#REF!</v>
          </cell>
          <cell r="AJ638" t="e">
            <v>#REF!</v>
          </cell>
          <cell r="AK638" t="e">
            <v>#REF!</v>
          </cell>
          <cell r="AL638" t="e">
            <v>#REF!</v>
          </cell>
          <cell r="AM638" t="e">
            <v>#REF!</v>
          </cell>
          <cell r="AN638" t="e">
            <v>#REF!</v>
          </cell>
          <cell r="AR638" t="e">
            <v>#REF!</v>
          </cell>
          <cell r="BX638">
            <v>0</v>
          </cell>
          <cell r="BY638">
            <v>0</v>
          </cell>
          <cell r="CA638" t="e">
            <v>#REF!</v>
          </cell>
          <cell r="CB638" t="e">
            <v>#REF!</v>
          </cell>
          <cell r="CC638">
            <v>0</v>
          </cell>
          <cell r="CD638">
            <v>0</v>
          </cell>
          <cell r="CE638" t="str">
            <v>Capital Reserve</v>
          </cell>
          <cell r="CH638" t="str">
            <v>Usable Reserves - Capital Reserve</v>
          </cell>
          <cell r="CJ638" t="e">
            <v>#REF!</v>
          </cell>
        </row>
        <row r="639">
          <cell r="A639" t="str">
            <v>YPCAA0 Total</v>
          </cell>
          <cell r="B639" t="str">
            <v>YPCAA0</v>
          </cell>
          <cell r="C639" t="str">
            <v xml:space="preserve"> Total</v>
          </cell>
          <cell r="D639" t="str">
            <v>YPCAA0 Total</v>
          </cell>
          <cell r="E639" t="str">
            <v>YPCAA</v>
          </cell>
          <cell r="F639">
            <v>0</v>
          </cell>
          <cell r="G639" t="str">
            <v>YPCAA0</v>
          </cell>
          <cell r="H639" t="str">
            <v>CAPITAL ASSETS</v>
          </cell>
          <cell r="I639" t="str">
            <v>CAPITAL OUTLAY</v>
          </cell>
          <cell r="J639" t="str">
            <v>LAND</v>
          </cell>
          <cell r="K639" t="str">
            <v>DEBITS - MISCELLANEOUS     .</v>
          </cell>
          <cell r="N639" t="e">
            <v>#REF!</v>
          </cell>
          <cell r="O639" t="e">
            <v>#REF!</v>
          </cell>
          <cell r="R639" t="e">
            <v>#REF!</v>
          </cell>
          <cell r="S639" t="e">
            <v>#REF!</v>
          </cell>
          <cell r="T639" t="e">
            <v>#REF!</v>
          </cell>
          <cell r="U639" t="e">
            <v>#REF!</v>
          </cell>
          <cell r="V639" t="e">
            <v>#REF!</v>
          </cell>
          <cell r="W639" t="e">
            <v>#REF!</v>
          </cell>
          <cell r="X639" t="e">
            <v>#REF!</v>
          </cell>
          <cell r="Y639" t="e">
            <v>#REF!</v>
          </cell>
          <cell r="AA639" t="e">
            <v>#REF!</v>
          </cell>
          <cell r="AB639" t="e">
            <v>#REF!</v>
          </cell>
          <cell r="AC639" t="e">
            <v>#REF!</v>
          </cell>
          <cell r="AE639" t="e">
            <v>#REF!</v>
          </cell>
          <cell r="AF639" t="e">
            <v>#REF!</v>
          </cell>
          <cell r="AG639" t="e">
            <v>#REF!</v>
          </cell>
          <cell r="AH639" t="e">
            <v>#REF!</v>
          </cell>
          <cell r="AI639" t="e">
            <v>#REF!</v>
          </cell>
          <cell r="AJ639" t="e">
            <v>#REF!</v>
          </cell>
          <cell r="AK639" t="e">
            <v>#REF!</v>
          </cell>
          <cell r="AL639" t="e">
            <v>#REF!</v>
          </cell>
          <cell r="AM639" t="e">
            <v>#REF!</v>
          </cell>
          <cell r="AN639" t="e">
            <v>#REF!</v>
          </cell>
          <cell r="AO639">
            <v>-1093761.94</v>
          </cell>
          <cell r="AR639" t="e">
            <v>#REF!</v>
          </cell>
          <cell r="BX639">
            <v>0</v>
          </cell>
          <cell r="BY639">
            <v>0</v>
          </cell>
          <cell r="CA639" t="e">
            <v>#REF!</v>
          </cell>
          <cell r="CB639" t="e">
            <v>#REF!</v>
          </cell>
          <cell r="CC639">
            <v>0</v>
          </cell>
          <cell r="CD639">
            <v>0</v>
          </cell>
          <cell r="CE639" t="str">
            <v>TFA - Land &amp; Buildings</v>
          </cell>
          <cell r="CG639" t="e">
            <v>#REF!</v>
          </cell>
          <cell r="CH639" t="str">
            <v>Property, Plant &amp; Equipment</v>
          </cell>
          <cell r="CJ639" t="e">
            <v>#REF!</v>
          </cell>
          <cell r="CM639">
            <v>14462</v>
          </cell>
          <cell r="CN639">
            <v>23732</v>
          </cell>
          <cell r="CO639">
            <v>1836</v>
          </cell>
          <cell r="CP639">
            <v>3670</v>
          </cell>
          <cell r="CQ639">
            <v>43700</v>
          </cell>
        </row>
        <row r="640">
          <cell r="A640" t="str">
            <v>YPCAA10 Total</v>
          </cell>
          <cell r="B640" t="str">
            <v>YPCAA10</v>
          </cell>
          <cell r="C640" t="str">
            <v xml:space="preserve"> Total</v>
          </cell>
          <cell r="D640" t="str">
            <v>YPCAA10 Total</v>
          </cell>
          <cell r="E640" t="str">
            <v>YPCAA</v>
          </cell>
          <cell r="F640">
            <v>10</v>
          </cell>
          <cell r="G640" t="str">
            <v>YPCAA10</v>
          </cell>
          <cell r="H640" t="str">
            <v>CAPITAL ASSETS</v>
          </cell>
          <cell r="I640" t="str">
            <v>CAPITAL OUTLAY</v>
          </cell>
          <cell r="J640" t="str">
            <v>LAND</v>
          </cell>
          <cell r="K640" t="str">
            <v>DEBITS - BALANCE B/FWD         .</v>
          </cell>
          <cell r="L640">
            <v>14773403.41</v>
          </cell>
          <cell r="N640" t="e">
            <v>#REF!</v>
          </cell>
          <cell r="O640" t="e">
            <v>#REF!</v>
          </cell>
          <cell r="R640" t="e">
            <v>#REF!</v>
          </cell>
          <cell r="S640" t="e">
            <v>#REF!</v>
          </cell>
          <cell r="T640" t="e">
            <v>#REF!</v>
          </cell>
          <cell r="U640" t="e">
            <v>#REF!</v>
          </cell>
          <cell r="V640" t="e">
            <v>#REF!</v>
          </cell>
          <cell r="W640" t="e">
            <v>#REF!</v>
          </cell>
          <cell r="X640" t="e">
            <v>#REF!</v>
          </cell>
          <cell r="Y640" t="e">
            <v>#REF!</v>
          </cell>
          <cell r="AA640" t="e">
            <v>#REF!</v>
          </cell>
          <cell r="AB640" t="e">
            <v>#REF!</v>
          </cell>
          <cell r="AC640" t="e">
            <v>#REF!</v>
          </cell>
          <cell r="AE640" t="e">
            <v>#REF!</v>
          </cell>
          <cell r="AF640" t="e">
            <v>#REF!</v>
          </cell>
          <cell r="AG640" t="e">
            <v>#REF!</v>
          </cell>
          <cell r="AH640" t="e">
            <v>#REF!</v>
          </cell>
          <cell r="AI640" t="e">
            <v>#REF!</v>
          </cell>
          <cell r="AJ640" t="e">
            <v>#REF!</v>
          </cell>
          <cell r="AK640" t="e">
            <v>#REF!</v>
          </cell>
          <cell r="AL640" t="e">
            <v>#REF!</v>
          </cell>
          <cell r="AM640" t="e">
            <v>#REF!</v>
          </cell>
          <cell r="AN640" t="e">
            <v>#REF!</v>
          </cell>
          <cell r="AR640" t="e">
            <v>#REF!</v>
          </cell>
          <cell r="BX640">
            <v>0</v>
          </cell>
          <cell r="BY640">
            <v>0</v>
          </cell>
          <cell r="CA640" t="e">
            <v>#REF!</v>
          </cell>
          <cell r="CB640" t="e">
            <v>#REF!</v>
          </cell>
          <cell r="CC640">
            <v>0</v>
          </cell>
          <cell r="CD640">
            <v>0</v>
          </cell>
          <cell r="CE640" t="str">
            <v>TFA - Land &amp; Buildings</v>
          </cell>
          <cell r="CG640" t="e">
            <v>#REF!</v>
          </cell>
          <cell r="CH640" t="str">
            <v>Property, Plant &amp; Equipment</v>
          </cell>
          <cell r="CJ640" t="e">
            <v>#REF!</v>
          </cell>
        </row>
        <row r="641">
          <cell r="A641" t="str">
            <v>YPCAA1000 Total</v>
          </cell>
          <cell r="B641" t="str">
            <v>YPCAA1000</v>
          </cell>
          <cell r="C641" t="str">
            <v xml:space="preserve"> Total</v>
          </cell>
          <cell r="D641" t="str">
            <v>YPCAA1000 Total</v>
          </cell>
          <cell r="E641" t="str">
            <v>YPCAA</v>
          </cell>
          <cell r="F641">
            <v>1000</v>
          </cell>
          <cell r="G641" t="str">
            <v>YPCAA1000</v>
          </cell>
          <cell r="H641" t="str">
            <v>CAPITAL ASSETS</v>
          </cell>
          <cell r="I641" t="str">
            <v>CAPITAL OUTLAY</v>
          </cell>
          <cell r="J641" t="str">
            <v>LAND</v>
          </cell>
          <cell r="K641" t="str">
            <v>CREDITS - MISCELLANEOUS     .</v>
          </cell>
          <cell r="N641" t="e">
            <v>#REF!</v>
          </cell>
          <cell r="O641" t="e">
            <v>#REF!</v>
          </cell>
          <cell r="R641" t="e">
            <v>#REF!</v>
          </cell>
          <cell r="S641" t="e">
            <v>#REF!</v>
          </cell>
          <cell r="T641" t="e">
            <v>#REF!</v>
          </cell>
          <cell r="U641" t="e">
            <v>#REF!</v>
          </cell>
          <cell r="V641" t="e">
            <v>#REF!</v>
          </cell>
          <cell r="W641" t="e">
            <v>#REF!</v>
          </cell>
          <cell r="X641" t="e">
            <v>#REF!</v>
          </cell>
          <cell r="Y641" t="e">
            <v>#REF!</v>
          </cell>
          <cell r="AA641" t="e">
            <v>#REF!</v>
          </cell>
          <cell r="AB641" t="e">
            <v>#REF!</v>
          </cell>
          <cell r="AC641" t="e">
            <v>#REF!</v>
          </cell>
          <cell r="AE641" t="e">
            <v>#REF!</v>
          </cell>
          <cell r="AF641" t="e">
            <v>#REF!</v>
          </cell>
          <cell r="AG641" t="e">
            <v>#REF!</v>
          </cell>
          <cell r="AH641" t="e">
            <v>#REF!</v>
          </cell>
          <cell r="AI641" t="e">
            <v>#REF!</v>
          </cell>
          <cell r="AJ641" t="e">
            <v>#REF!</v>
          </cell>
          <cell r="AK641" t="e">
            <v>#REF!</v>
          </cell>
          <cell r="AL641" t="e">
            <v>#REF!</v>
          </cell>
          <cell r="AM641" t="e">
            <v>#REF!</v>
          </cell>
          <cell r="AN641" t="e">
            <v>#REF!</v>
          </cell>
          <cell r="AR641" t="e">
            <v>#REF!</v>
          </cell>
          <cell r="BX641">
            <v>0</v>
          </cell>
          <cell r="BY641">
            <v>0</v>
          </cell>
          <cell r="CA641" t="e">
            <v>#REF!</v>
          </cell>
          <cell r="CB641" t="e">
            <v>#REF!</v>
          </cell>
          <cell r="CC641">
            <v>0</v>
          </cell>
          <cell r="CD641">
            <v>0</v>
          </cell>
          <cell r="CE641" t="str">
            <v>TFA - Land &amp; Buildings</v>
          </cell>
          <cell r="CG641" t="e">
            <v>#REF!</v>
          </cell>
          <cell r="CH641" t="str">
            <v>Property, Plant &amp; Equipment</v>
          </cell>
          <cell r="CJ641" t="e">
            <v>#REF!</v>
          </cell>
        </row>
        <row r="642">
          <cell r="A642" t="str">
            <v>YPCAB0 Total</v>
          </cell>
          <cell r="B642" t="str">
            <v>YPCAB0</v>
          </cell>
          <cell r="C642" t="str">
            <v xml:space="preserve"> Total</v>
          </cell>
          <cell r="D642" t="str">
            <v>YPCAB0 Total</v>
          </cell>
          <cell r="E642" t="str">
            <v>YPCAB</v>
          </cell>
          <cell r="F642">
            <v>0</v>
          </cell>
          <cell r="G642" t="str">
            <v>YPCAB0</v>
          </cell>
          <cell r="H642" t="str">
            <v>CAPITAL ASSETS</v>
          </cell>
          <cell r="I642" t="str">
            <v>CAPITAL OUTLAY</v>
          </cell>
          <cell r="J642" t="str">
            <v>BUILDINGS</v>
          </cell>
          <cell r="K642" t="str">
            <v>DEBITS - MISCELLANEOUS     .</v>
          </cell>
          <cell r="N642" t="e">
            <v>#REF!</v>
          </cell>
          <cell r="O642" t="e">
            <v>#REF!</v>
          </cell>
          <cell r="R642" t="e">
            <v>#REF!</v>
          </cell>
          <cell r="S642" t="e">
            <v>#REF!</v>
          </cell>
          <cell r="T642" t="e">
            <v>#REF!</v>
          </cell>
          <cell r="U642" t="e">
            <v>#REF!</v>
          </cell>
          <cell r="V642" t="e">
            <v>#REF!</v>
          </cell>
          <cell r="W642" t="e">
            <v>#REF!</v>
          </cell>
          <cell r="X642" t="e">
            <v>#REF!</v>
          </cell>
          <cell r="Y642" t="e">
            <v>#REF!</v>
          </cell>
          <cell r="AA642" t="e">
            <v>#REF!</v>
          </cell>
          <cell r="AB642" t="e">
            <v>#REF!</v>
          </cell>
          <cell r="AC642" t="e">
            <v>#REF!</v>
          </cell>
          <cell r="AE642" t="e">
            <v>#REF!</v>
          </cell>
          <cell r="AF642" t="e">
            <v>#REF!</v>
          </cell>
          <cell r="AG642" t="e">
            <v>#REF!</v>
          </cell>
          <cell r="AH642" t="e">
            <v>#REF!</v>
          </cell>
          <cell r="AI642" t="e">
            <v>#REF!</v>
          </cell>
          <cell r="AJ642" t="e">
            <v>#REF!</v>
          </cell>
          <cell r="AK642" t="e">
            <v>#REF!</v>
          </cell>
          <cell r="AL642" t="e">
            <v>#REF!</v>
          </cell>
          <cell r="AM642" t="e">
            <v>#REF!</v>
          </cell>
          <cell r="AN642" t="e">
            <v>#REF!</v>
          </cell>
          <cell r="AO642">
            <v>-855845</v>
          </cell>
          <cell r="AR642" t="e">
            <v>#REF!</v>
          </cell>
          <cell r="BX642">
            <v>0</v>
          </cell>
          <cell r="BY642">
            <v>0</v>
          </cell>
          <cell r="CA642" t="e">
            <v>#REF!</v>
          </cell>
          <cell r="CB642" t="e">
            <v>#REF!</v>
          </cell>
          <cell r="CC642">
            <v>0</v>
          </cell>
          <cell r="CD642">
            <v>0</v>
          </cell>
          <cell r="CE642" t="str">
            <v>TFA - Plant &amp; Equipment</v>
          </cell>
          <cell r="CG642" t="e">
            <v>#REF!</v>
          </cell>
          <cell r="CH642" t="str">
            <v>Property, Plant &amp; Equipment</v>
          </cell>
          <cell r="CJ642" t="e">
            <v>#REF!</v>
          </cell>
        </row>
        <row r="643">
          <cell r="A643" t="str">
            <v>YPCAB10 Total</v>
          </cell>
          <cell r="B643" t="str">
            <v>YPCAB10</v>
          </cell>
          <cell r="C643" t="str">
            <v xml:space="preserve"> Total</v>
          </cell>
          <cell r="D643" t="str">
            <v>YPCAB10 Total</v>
          </cell>
          <cell r="E643" t="str">
            <v>YPCAB</v>
          </cell>
          <cell r="F643">
            <v>10</v>
          </cell>
          <cell r="G643" t="str">
            <v>YPCAB10</v>
          </cell>
          <cell r="H643" t="str">
            <v>CAPITAL ASSETS</v>
          </cell>
          <cell r="I643" t="str">
            <v>CAPITAL OUTLAY</v>
          </cell>
          <cell r="J643" t="str">
            <v>BUILDINGS</v>
          </cell>
          <cell r="K643" t="str">
            <v>DEBITS - BALANCE B/FWD         .</v>
          </cell>
          <cell r="L643">
            <v>14657725.34</v>
          </cell>
          <cell r="N643" t="e">
            <v>#REF!</v>
          </cell>
          <cell r="O643" t="e">
            <v>#REF!</v>
          </cell>
          <cell r="R643" t="e">
            <v>#REF!</v>
          </cell>
          <cell r="S643" t="e">
            <v>#REF!</v>
          </cell>
          <cell r="T643" t="e">
            <v>#REF!</v>
          </cell>
          <cell r="U643" t="e">
            <v>#REF!</v>
          </cell>
          <cell r="V643" t="e">
            <v>#REF!</v>
          </cell>
          <cell r="W643" t="e">
            <v>#REF!</v>
          </cell>
          <cell r="X643" t="e">
            <v>#REF!</v>
          </cell>
          <cell r="Y643" t="e">
            <v>#REF!</v>
          </cell>
          <cell r="AA643" t="e">
            <v>#REF!</v>
          </cell>
          <cell r="AB643" t="e">
            <v>#REF!</v>
          </cell>
          <cell r="AC643" t="e">
            <v>#REF!</v>
          </cell>
          <cell r="AE643" t="e">
            <v>#REF!</v>
          </cell>
          <cell r="AF643" t="e">
            <v>#REF!</v>
          </cell>
          <cell r="AG643" t="e">
            <v>#REF!</v>
          </cell>
          <cell r="AH643" t="e">
            <v>#REF!</v>
          </cell>
          <cell r="AI643" t="e">
            <v>#REF!</v>
          </cell>
          <cell r="AJ643" t="e">
            <v>#REF!</v>
          </cell>
          <cell r="AK643" t="e">
            <v>#REF!</v>
          </cell>
          <cell r="AL643" t="e">
            <v>#REF!</v>
          </cell>
          <cell r="AM643" t="e">
            <v>#REF!</v>
          </cell>
          <cell r="AN643" t="e">
            <v>#REF!</v>
          </cell>
          <cell r="AR643" t="e">
            <v>#REF!</v>
          </cell>
          <cell r="BX643">
            <v>0</v>
          </cell>
          <cell r="BY643">
            <v>0</v>
          </cell>
          <cell r="CA643" t="e">
            <v>#REF!</v>
          </cell>
          <cell r="CB643" t="e">
            <v>#REF!</v>
          </cell>
          <cell r="CC643">
            <v>0</v>
          </cell>
          <cell r="CD643">
            <v>0</v>
          </cell>
          <cell r="CE643" t="str">
            <v>TFA - Plant &amp; Equipment</v>
          </cell>
          <cell r="CG643" t="e">
            <v>#REF!</v>
          </cell>
          <cell r="CH643" t="str">
            <v>Property, Plant &amp; Equipment</v>
          </cell>
          <cell r="CJ643" t="e">
            <v>#REF!</v>
          </cell>
        </row>
        <row r="644">
          <cell r="A644" t="str">
            <v>YPCAB1000 Total</v>
          </cell>
          <cell r="B644" t="str">
            <v>YPCAB1000</v>
          </cell>
          <cell r="C644" t="str">
            <v xml:space="preserve"> Total</v>
          </cell>
          <cell r="D644" t="str">
            <v>YPCAB1000 Total</v>
          </cell>
          <cell r="E644" t="str">
            <v>YPCAB</v>
          </cell>
          <cell r="F644">
            <v>1000</v>
          </cell>
          <cell r="G644" t="str">
            <v>YPCAB1000</v>
          </cell>
          <cell r="H644" t="str">
            <v>CAPITAL ASSETS</v>
          </cell>
          <cell r="I644" t="str">
            <v>CAPITAL OUTLAY</v>
          </cell>
          <cell r="J644" t="str">
            <v>BUILDINGS</v>
          </cell>
          <cell r="K644" t="str">
            <v>CREDITS - MISCELLANEOUS     .</v>
          </cell>
          <cell r="N644" t="e">
            <v>#REF!</v>
          </cell>
          <cell r="O644" t="e">
            <v>#REF!</v>
          </cell>
          <cell r="R644" t="e">
            <v>#REF!</v>
          </cell>
          <cell r="S644" t="e">
            <v>#REF!</v>
          </cell>
          <cell r="T644" t="e">
            <v>#REF!</v>
          </cell>
          <cell r="U644" t="e">
            <v>#REF!</v>
          </cell>
          <cell r="V644" t="e">
            <v>#REF!</v>
          </cell>
          <cell r="W644" t="e">
            <v>#REF!</v>
          </cell>
          <cell r="X644" t="e">
            <v>#REF!</v>
          </cell>
          <cell r="Y644" t="e">
            <v>#REF!</v>
          </cell>
          <cell r="AA644" t="e">
            <v>#REF!</v>
          </cell>
          <cell r="AB644" t="e">
            <v>#REF!</v>
          </cell>
          <cell r="AC644" t="e">
            <v>#REF!</v>
          </cell>
          <cell r="AE644" t="e">
            <v>#REF!</v>
          </cell>
          <cell r="AF644" t="e">
            <v>#REF!</v>
          </cell>
          <cell r="AG644" t="e">
            <v>#REF!</v>
          </cell>
          <cell r="AH644" t="e">
            <v>#REF!</v>
          </cell>
          <cell r="AI644" t="e">
            <v>#REF!</v>
          </cell>
          <cell r="AJ644" t="e">
            <v>#REF!</v>
          </cell>
          <cell r="AK644" t="e">
            <v>#REF!</v>
          </cell>
          <cell r="AL644" t="e">
            <v>#REF!</v>
          </cell>
          <cell r="AM644" t="e">
            <v>#REF!</v>
          </cell>
          <cell r="AN644" t="e">
            <v>#REF!</v>
          </cell>
          <cell r="AR644" t="e">
            <v>#REF!</v>
          </cell>
          <cell r="BX644">
            <v>0</v>
          </cell>
          <cell r="BY644">
            <v>0</v>
          </cell>
          <cell r="CA644" t="e">
            <v>#REF!</v>
          </cell>
          <cell r="CB644" t="e">
            <v>#REF!</v>
          </cell>
          <cell r="CC644">
            <v>0</v>
          </cell>
          <cell r="CD644">
            <v>0</v>
          </cell>
          <cell r="CE644" t="str">
            <v>TFA - Plant &amp; Equipment</v>
          </cell>
          <cell r="CG644" t="e">
            <v>#REF!</v>
          </cell>
          <cell r="CH644" t="str">
            <v>Property, Plant &amp; Equipment</v>
          </cell>
          <cell r="CJ644" t="e">
            <v>#REF!</v>
          </cell>
        </row>
        <row r="645">
          <cell r="A645" t="str">
            <v>YPCAC0 Total</v>
          </cell>
          <cell r="B645" t="str">
            <v>YPCAC0</v>
          </cell>
          <cell r="C645" t="str">
            <v xml:space="preserve"> Total</v>
          </cell>
          <cell r="D645" t="str">
            <v>YPCAC0 Total</v>
          </cell>
          <cell r="E645" t="str">
            <v>YPCAC</v>
          </cell>
          <cell r="F645">
            <v>0</v>
          </cell>
          <cell r="G645" t="str">
            <v>YPCAC0</v>
          </cell>
          <cell r="H645" t="str">
            <v>CAPITAL ASSETS</v>
          </cell>
          <cell r="I645" t="str">
            <v>CAPITAL OUTLAY</v>
          </cell>
          <cell r="J645" t="str">
            <v>VEHICLES, PLANT &amp; EQUIPMENT</v>
          </cell>
          <cell r="K645" t="str">
            <v>DEBITS - MISCELLANEOUS     .</v>
          </cell>
          <cell r="N645" t="e">
            <v>#REF!</v>
          </cell>
          <cell r="O645" t="e">
            <v>#REF!</v>
          </cell>
          <cell r="R645" t="e">
            <v>#REF!</v>
          </cell>
          <cell r="S645" t="e">
            <v>#REF!</v>
          </cell>
          <cell r="T645" t="e">
            <v>#REF!</v>
          </cell>
          <cell r="U645" t="e">
            <v>#REF!</v>
          </cell>
          <cell r="V645" t="e">
            <v>#REF!</v>
          </cell>
          <cell r="W645" t="e">
            <v>#REF!</v>
          </cell>
          <cell r="X645" t="e">
            <v>#REF!</v>
          </cell>
          <cell r="Y645" t="e">
            <v>#REF!</v>
          </cell>
          <cell r="AA645" t="e">
            <v>#REF!</v>
          </cell>
          <cell r="AB645" t="e">
            <v>#REF!</v>
          </cell>
          <cell r="AC645" t="e">
            <v>#REF!</v>
          </cell>
          <cell r="AE645" t="e">
            <v>#REF!</v>
          </cell>
          <cell r="AF645" t="e">
            <v>#REF!</v>
          </cell>
          <cell r="AG645" t="e">
            <v>#REF!</v>
          </cell>
          <cell r="AH645" t="e">
            <v>#REF!</v>
          </cell>
          <cell r="AI645" t="e">
            <v>#REF!</v>
          </cell>
          <cell r="AJ645" t="e">
            <v>#REF!</v>
          </cell>
          <cell r="AK645" t="e">
            <v>#REF!</v>
          </cell>
          <cell r="AL645" t="e">
            <v>#REF!</v>
          </cell>
          <cell r="AM645" t="e">
            <v>#REF!</v>
          </cell>
          <cell r="AN645" t="e">
            <v>#REF!</v>
          </cell>
          <cell r="AR645" t="e">
            <v>#REF!</v>
          </cell>
          <cell r="BX645">
            <v>0</v>
          </cell>
          <cell r="BY645">
            <v>0</v>
          </cell>
          <cell r="CA645" t="e">
            <v>#REF!</v>
          </cell>
          <cell r="CB645" t="e">
            <v>#REF!</v>
          </cell>
          <cell r="CC645">
            <v>0</v>
          </cell>
          <cell r="CD645">
            <v>0</v>
          </cell>
          <cell r="CE645">
            <v>0</v>
          </cell>
          <cell r="CH645" t="str">
            <v>Property, Plant &amp; Equipment</v>
          </cell>
          <cell r="CJ645" t="e">
            <v>#REF!</v>
          </cell>
        </row>
        <row r="646">
          <cell r="A646" t="str">
            <v>YPCAC10 Total</v>
          </cell>
          <cell r="B646" t="str">
            <v>YPCAC10</v>
          </cell>
          <cell r="C646" t="str">
            <v xml:space="preserve"> Total</v>
          </cell>
          <cell r="D646" t="str">
            <v>YPCAC10 Total</v>
          </cell>
          <cell r="E646" t="str">
            <v>YPCAC</v>
          </cell>
          <cell r="F646">
            <v>10</v>
          </cell>
          <cell r="G646" t="str">
            <v>YPCAC10</v>
          </cell>
          <cell r="H646" t="str">
            <v>CAPITAL ASSETS</v>
          </cell>
          <cell r="I646" t="str">
            <v>CAPITAL OUTLAY</v>
          </cell>
          <cell r="J646" t="str">
            <v>VEHICLES, PLANT &amp; EQUIPMENT</v>
          </cell>
          <cell r="K646" t="str">
            <v>DEBITS - BALANCE B/FWD         .</v>
          </cell>
          <cell r="N646" t="e">
            <v>#REF!</v>
          </cell>
          <cell r="O646" t="e">
            <v>#REF!</v>
          </cell>
          <cell r="R646" t="e">
            <v>#REF!</v>
          </cell>
          <cell r="S646" t="e">
            <v>#REF!</v>
          </cell>
          <cell r="V646">
            <v>0</v>
          </cell>
          <cell r="X646">
            <v>0</v>
          </cell>
          <cell r="AE646">
            <v>0</v>
          </cell>
          <cell r="AG646">
            <v>0</v>
          </cell>
          <cell r="AR646">
            <v>0</v>
          </cell>
          <cell r="BX646">
            <v>0</v>
          </cell>
          <cell r="BY646">
            <v>0</v>
          </cell>
          <cell r="CA646" t="e">
            <v>#REF!</v>
          </cell>
          <cell r="CB646" t="e">
            <v>#REF!</v>
          </cell>
          <cell r="CC646">
            <v>0</v>
          </cell>
          <cell r="CD646">
            <v>0</v>
          </cell>
          <cell r="CE646">
            <v>0</v>
          </cell>
          <cell r="CH646" t="str">
            <v>Property, Plant &amp; Equipment</v>
          </cell>
          <cell r="CJ646" t="e">
            <v>#REF!</v>
          </cell>
        </row>
        <row r="647">
          <cell r="A647" t="str">
            <v>YPCAC1000 Total</v>
          </cell>
          <cell r="B647" t="str">
            <v>YPCAC1000</v>
          </cell>
          <cell r="C647" t="str">
            <v xml:space="preserve"> Total</v>
          </cell>
          <cell r="D647" t="str">
            <v>YPCAC1000 Total</v>
          </cell>
          <cell r="E647" t="str">
            <v>YPCAC</v>
          </cell>
          <cell r="F647">
            <v>1000</v>
          </cell>
          <cell r="G647" t="str">
            <v>YPCAC1000</v>
          </cell>
          <cell r="H647" t="str">
            <v>CAPITAL ASSETS</v>
          </cell>
          <cell r="I647" t="str">
            <v>CAPITAL OUTLAY</v>
          </cell>
          <cell r="J647" t="str">
            <v>VEHICLES, PLANT &amp; EQUIPMENT</v>
          </cell>
          <cell r="K647" t="str">
            <v>CREDITS - MISCELLANEOUS     .</v>
          </cell>
          <cell r="N647" t="e">
            <v>#REF!</v>
          </cell>
          <cell r="O647" t="e">
            <v>#REF!</v>
          </cell>
          <cell r="R647" t="e">
            <v>#REF!</v>
          </cell>
          <cell r="S647" t="e">
            <v>#REF!</v>
          </cell>
          <cell r="T647" t="e">
            <v>#REF!</v>
          </cell>
          <cell r="U647" t="e">
            <v>#REF!</v>
          </cell>
          <cell r="V647" t="e">
            <v>#REF!</v>
          </cell>
          <cell r="W647" t="e">
            <v>#REF!</v>
          </cell>
          <cell r="X647" t="e">
            <v>#REF!</v>
          </cell>
          <cell r="Y647" t="e">
            <v>#REF!</v>
          </cell>
          <cell r="AA647" t="e">
            <v>#REF!</v>
          </cell>
          <cell r="AB647" t="e">
            <v>#REF!</v>
          </cell>
          <cell r="AC647" t="e">
            <v>#REF!</v>
          </cell>
          <cell r="AE647" t="e">
            <v>#REF!</v>
          </cell>
          <cell r="AF647" t="e">
            <v>#REF!</v>
          </cell>
          <cell r="AG647" t="e">
            <v>#REF!</v>
          </cell>
          <cell r="AH647" t="e">
            <v>#REF!</v>
          </cell>
          <cell r="AI647" t="e">
            <v>#REF!</v>
          </cell>
          <cell r="AJ647" t="e">
            <v>#REF!</v>
          </cell>
          <cell r="AK647" t="e">
            <v>#REF!</v>
          </cell>
          <cell r="AL647" t="e">
            <v>#REF!</v>
          </cell>
          <cell r="AM647" t="e">
            <v>#REF!</v>
          </cell>
          <cell r="AN647" t="e">
            <v>#REF!</v>
          </cell>
          <cell r="AR647" t="e">
            <v>#REF!</v>
          </cell>
          <cell r="BX647">
            <v>0</v>
          </cell>
          <cell r="BY647">
            <v>0</v>
          </cell>
          <cell r="CA647" t="e">
            <v>#REF!</v>
          </cell>
          <cell r="CB647" t="e">
            <v>#REF!</v>
          </cell>
          <cell r="CC647">
            <v>0</v>
          </cell>
          <cell r="CD647">
            <v>0</v>
          </cell>
          <cell r="CE647">
            <v>0</v>
          </cell>
          <cell r="CH647" t="str">
            <v>Property, Plant &amp; Equipment</v>
          </cell>
          <cell r="CJ647" t="e">
            <v>#REF!</v>
          </cell>
        </row>
        <row r="648">
          <cell r="A648" t="str">
            <v>YPCAD0 Total</v>
          </cell>
          <cell r="B648" t="str">
            <v>YPCAD0</v>
          </cell>
          <cell r="C648" t="str">
            <v xml:space="preserve"> Total</v>
          </cell>
          <cell r="D648" t="str">
            <v>YPCAD0 Total</v>
          </cell>
          <cell r="E648" t="str">
            <v>YPCAD</v>
          </cell>
          <cell r="F648">
            <v>0</v>
          </cell>
          <cell r="G648" t="str">
            <v>YPCAD0</v>
          </cell>
          <cell r="H648" t="str">
            <v>CAPITAL ASSETS</v>
          </cell>
          <cell r="I648" t="str">
            <v>CAPITAL OUTLAY</v>
          </cell>
          <cell r="J648" t="str">
            <v>INVESTMENT PROPERTIES</v>
          </cell>
          <cell r="K648" t="str">
            <v>DEBITS - MISCELLANEOUS     .</v>
          </cell>
          <cell r="N648" t="e">
            <v>#REF!</v>
          </cell>
          <cell r="O648" t="e">
            <v>#REF!</v>
          </cell>
          <cell r="R648" t="e">
            <v>#REF!</v>
          </cell>
          <cell r="S648" t="e">
            <v>#REF!</v>
          </cell>
          <cell r="T648" t="e">
            <v>#REF!</v>
          </cell>
          <cell r="U648" t="e">
            <v>#REF!</v>
          </cell>
          <cell r="V648" t="e">
            <v>#REF!</v>
          </cell>
          <cell r="W648" t="e">
            <v>#REF!</v>
          </cell>
          <cell r="X648" t="e">
            <v>#REF!</v>
          </cell>
          <cell r="Y648" t="e">
            <v>#REF!</v>
          </cell>
          <cell r="AA648" t="e">
            <v>#REF!</v>
          </cell>
          <cell r="AB648" t="e">
            <v>#REF!</v>
          </cell>
          <cell r="AC648" t="e">
            <v>#REF!</v>
          </cell>
          <cell r="AE648" t="e">
            <v>#REF!</v>
          </cell>
          <cell r="AF648" t="e">
            <v>#REF!</v>
          </cell>
          <cell r="AG648" t="e">
            <v>#REF!</v>
          </cell>
          <cell r="AH648" t="e">
            <v>#REF!</v>
          </cell>
          <cell r="AI648" t="e">
            <v>#REF!</v>
          </cell>
          <cell r="AJ648" t="e">
            <v>#REF!</v>
          </cell>
          <cell r="AK648" t="e">
            <v>#REF!</v>
          </cell>
          <cell r="AL648" t="e">
            <v>#REF!</v>
          </cell>
          <cell r="AM648" t="e">
            <v>#REF!</v>
          </cell>
          <cell r="AN648" t="e">
            <v>#REF!</v>
          </cell>
          <cell r="AR648" t="e">
            <v>#REF!</v>
          </cell>
          <cell r="BX648">
            <v>0</v>
          </cell>
          <cell r="BY648">
            <v>0</v>
          </cell>
          <cell r="CA648" t="e">
            <v>#REF!</v>
          </cell>
          <cell r="CB648" t="e">
            <v>#REF!</v>
          </cell>
          <cell r="CC648">
            <v>0</v>
          </cell>
          <cell r="CD648">
            <v>0</v>
          </cell>
          <cell r="CE648">
            <v>0</v>
          </cell>
          <cell r="CH648" t="str">
            <v>Investment Property</v>
          </cell>
          <cell r="CJ648" t="e">
            <v>#REF!</v>
          </cell>
        </row>
        <row r="649">
          <cell r="A649" t="str">
            <v>YPCAD10 Total</v>
          </cell>
          <cell r="B649" t="str">
            <v>YPCAD10</v>
          </cell>
          <cell r="C649" t="str">
            <v xml:space="preserve"> Total</v>
          </cell>
          <cell r="D649" t="str">
            <v>YPCAD10 Total</v>
          </cell>
          <cell r="E649" t="str">
            <v>YPCAD</v>
          </cell>
          <cell r="F649">
            <v>10</v>
          </cell>
          <cell r="G649" t="str">
            <v>YPCAD10</v>
          </cell>
          <cell r="H649" t="str">
            <v>CAPITAL ASSETS</v>
          </cell>
          <cell r="I649" t="str">
            <v>CAPITAL OUTLAY</v>
          </cell>
          <cell r="J649" t="str">
            <v>INVESTMENT PROPERTIES</v>
          </cell>
          <cell r="K649" t="str">
            <v>DEBITS - BALANCE B/FWD         .</v>
          </cell>
          <cell r="N649" t="e">
            <v>#REF!</v>
          </cell>
          <cell r="O649" t="e">
            <v>#REF!</v>
          </cell>
          <cell r="R649" t="e">
            <v>#REF!</v>
          </cell>
          <cell r="S649" t="e">
            <v>#REF!</v>
          </cell>
          <cell r="V649">
            <v>0</v>
          </cell>
          <cell r="X649">
            <v>0</v>
          </cell>
          <cell r="AE649">
            <v>0</v>
          </cell>
          <cell r="AG649">
            <v>0</v>
          </cell>
          <cell r="AR649">
            <v>0</v>
          </cell>
          <cell r="BX649">
            <v>0</v>
          </cell>
          <cell r="BY649">
            <v>0</v>
          </cell>
          <cell r="CA649" t="e">
            <v>#REF!</v>
          </cell>
          <cell r="CB649" t="e">
            <v>#REF!</v>
          </cell>
          <cell r="CC649">
            <v>0</v>
          </cell>
          <cell r="CD649">
            <v>0</v>
          </cell>
          <cell r="CE649">
            <v>0</v>
          </cell>
          <cell r="CH649" t="str">
            <v>Investment Property</v>
          </cell>
          <cell r="CJ649" t="e">
            <v>#REF!</v>
          </cell>
        </row>
        <row r="650">
          <cell r="A650" t="str">
            <v>YPCAD1000 Total</v>
          </cell>
          <cell r="B650" t="str">
            <v>YPCAD1000</v>
          </cell>
          <cell r="C650" t="str">
            <v xml:space="preserve"> Total</v>
          </cell>
          <cell r="D650" t="str">
            <v>YPCAD1000 Total</v>
          </cell>
          <cell r="E650" t="str">
            <v>YPCAD</v>
          </cell>
          <cell r="F650">
            <v>1000</v>
          </cell>
          <cell r="G650" t="str">
            <v>YPCAD1000</v>
          </cell>
          <cell r="H650" t="str">
            <v>CAPITAL ASSETS</v>
          </cell>
          <cell r="I650" t="str">
            <v>CAPITAL OUTLAY</v>
          </cell>
          <cell r="J650" t="str">
            <v>INVESTMENT PROPERTIES</v>
          </cell>
          <cell r="K650" t="str">
            <v>CREDITS - MISCELLANEOUS     .</v>
          </cell>
          <cell r="N650" t="e">
            <v>#REF!</v>
          </cell>
          <cell r="O650" t="e">
            <v>#REF!</v>
          </cell>
          <cell r="R650" t="e">
            <v>#REF!</v>
          </cell>
          <cell r="S650" t="e">
            <v>#REF!</v>
          </cell>
          <cell r="V650">
            <v>0</v>
          </cell>
          <cell r="X650">
            <v>0</v>
          </cell>
          <cell r="AE650">
            <v>0</v>
          </cell>
          <cell r="AG650">
            <v>0</v>
          </cell>
          <cell r="AR650">
            <v>0</v>
          </cell>
          <cell r="BX650">
            <v>0</v>
          </cell>
          <cell r="BY650">
            <v>0</v>
          </cell>
          <cell r="CA650" t="e">
            <v>#REF!</v>
          </cell>
          <cell r="CB650" t="e">
            <v>#REF!</v>
          </cell>
          <cell r="CC650">
            <v>0</v>
          </cell>
          <cell r="CD650">
            <v>0</v>
          </cell>
          <cell r="CE650">
            <v>0</v>
          </cell>
          <cell r="CH650" t="str">
            <v>Investment Property</v>
          </cell>
          <cell r="CJ650" t="e">
            <v>#REF!</v>
          </cell>
        </row>
        <row r="651">
          <cell r="A651" t="str">
            <v>YPCAG0 Total</v>
          </cell>
          <cell r="B651" t="str">
            <v>YPCAG0</v>
          </cell>
          <cell r="C651" t="str">
            <v xml:space="preserve"> Total</v>
          </cell>
          <cell r="D651" t="str">
            <v>YPCAG0 Total</v>
          </cell>
          <cell r="E651" t="str">
            <v>YPCAG</v>
          </cell>
          <cell r="F651">
            <v>0</v>
          </cell>
          <cell r="G651" t="str">
            <v>YPCAG0</v>
          </cell>
          <cell r="H651" t="str">
            <v>CAPITAL ASSETS</v>
          </cell>
          <cell r="I651" t="str">
            <v>CAPITAL OUTLAY</v>
          </cell>
          <cell r="J651" t="str">
            <v>WORK UNDER CONSTRUCTION</v>
          </cell>
          <cell r="K651" t="str">
            <v>DEBITS - MISCELLANEOUS     .</v>
          </cell>
          <cell r="N651" t="e">
            <v>#REF!</v>
          </cell>
          <cell r="O651" t="e">
            <v>#REF!</v>
          </cell>
          <cell r="R651" t="e">
            <v>#REF!</v>
          </cell>
          <cell r="S651" t="e">
            <v>#REF!</v>
          </cell>
          <cell r="V651">
            <v>0</v>
          </cell>
          <cell r="X651">
            <v>0</v>
          </cell>
          <cell r="AA651" t="e">
            <v>#REF!</v>
          </cell>
          <cell r="AB651" t="e">
            <v>#REF!</v>
          </cell>
          <cell r="AC651" t="e">
            <v>#REF!</v>
          </cell>
          <cell r="AE651" t="e">
            <v>#REF!</v>
          </cell>
          <cell r="AF651" t="e">
            <v>#REF!</v>
          </cell>
          <cell r="AG651" t="e">
            <v>#REF!</v>
          </cell>
          <cell r="AH651" t="e">
            <v>#REF!</v>
          </cell>
          <cell r="AI651" t="e">
            <v>#REF!</v>
          </cell>
          <cell r="AJ651" t="e">
            <v>#REF!</v>
          </cell>
          <cell r="AK651" t="e">
            <v>#REF!</v>
          </cell>
          <cell r="AL651" t="e">
            <v>#REF!</v>
          </cell>
          <cell r="AM651" t="e">
            <v>#REF!</v>
          </cell>
          <cell r="AN651" t="e">
            <v>#REF!</v>
          </cell>
          <cell r="AP651">
            <v>0</v>
          </cell>
          <cell r="AR651" t="e">
            <v>#REF!</v>
          </cell>
          <cell r="BX651">
            <v>0</v>
          </cell>
          <cell r="BY651">
            <v>0</v>
          </cell>
          <cell r="CA651" t="e">
            <v>#REF!</v>
          </cell>
          <cell r="CB651" t="e">
            <v>#REF!</v>
          </cell>
          <cell r="CC651">
            <v>0</v>
          </cell>
          <cell r="CD651">
            <v>0</v>
          </cell>
          <cell r="CE651" t="str">
            <v>TFA - Assets Under Construction</v>
          </cell>
          <cell r="CG651" t="e">
            <v>#REF!</v>
          </cell>
          <cell r="CH651" t="str">
            <v>Property, Plant &amp; Equipment</v>
          </cell>
          <cell r="CJ651" t="e">
            <v>#REF!</v>
          </cell>
        </row>
        <row r="652">
          <cell r="A652" t="str">
            <v>YPCAG10 Total</v>
          </cell>
          <cell r="B652" t="str">
            <v>YPCAG10</v>
          </cell>
          <cell r="C652" t="str">
            <v xml:space="preserve"> Total</v>
          </cell>
          <cell r="D652" t="str">
            <v>YPCAG10 Total</v>
          </cell>
          <cell r="E652" t="str">
            <v>YPCAG</v>
          </cell>
          <cell r="F652">
            <v>10</v>
          </cell>
          <cell r="G652" t="str">
            <v>YPCAG10</v>
          </cell>
          <cell r="H652" t="str">
            <v>CAPITAL ASSETS</v>
          </cell>
          <cell r="I652" t="str">
            <v>CAPITAL OUTLAY</v>
          </cell>
          <cell r="J652" t="str">
            <v>WORK UNDER CONSTRUCTION</v>
          </cell>
          <cell r="K652" t="str">
            <v>DEBITS - BALANCE B/FWD         .</v>
          </cell>
          <cell r="L652">
            <v>3841599.38</v>
          </cell>
          <cell r="N652" t="e">
            <v>#REF!</v>
          </cell>
          <cell r="O652" t="e">
            <v>#REF!</v>
          </cell>
          <cell r="R652" t="e">
            <v>#REF!</v>
          </cell>
          <cell r="S652" t="e">
            <v>#REF!</v>
          </cell>
          <cell r="T652" t="e">
            <v>#REF!</v>
          </cell>
          <cell r="U652" t="e">
            <v>#REF!</v>
          </cell>
          <cell r="V652" t="e">
            <v>#REF!</v>
          </cell>
          <cell r="W652" t="e">
            <v>#REF!</v>
          </cell>
          <cell r="X652" t="e">
            <v>#REF!</v>
          </cell>
          <cell r="Y652" t="e">
            <v>#REF!</v>
          </cell>
          <cell r="AA652" t="e">
            <v>#REF!</v>
          </cell>
          <cell r="AB652" t="e">
            <v>#REF!</v>
          </cell>
          <cell r="AC652" t="e">
            <v>#REF!</v>
          </cell>
          <cell r="AE652" t="e">
            <v>#REF!</v>
          </cell>
          <cell r="AF652" t="e">
            <v>#REF!</v>
          </cell>
          <cell r="AG652" t="e">
            <v>#REF!</v>
          </cell>
          <cell r="AH652" t="e">
            <v>#REF!</v>
          </cell>
          <cell r="AI652" t="e">
            <v>#REF!</v>
          </cell>
          <cell r="AJ652" t="e">
            <v>#REF!</v>
          </cell>
          <cell r="AK652" t="e">
            <v>#REF!</v>
          </cell>
          <cell r="AL652" t="e">
            <v>#REF!</v>
          </cell>
          <cell r="AM652" t="e">
            <v>#REF!</v>
          </cell>
          <cell r="AN652" t="e">
            <v>#REF!</v>
          </cell>
          <cell r="AR652" t="e">
            <v>#REF!</v>
          </cell>
          <cell r="BX652">
            <v>0</v>
          </cell>
          <cell r="BY652">
            <v>0</v>
          </cell>
          <cell r="CA652" t="e">
            <v>#REF!</v>
          </cell>
          <cell r="CB652" t="e">
            <v>#REF!</v>
          </cell>
          <cell r="CC652">
            <v>0</v>
          </cell>
          <cell r="CD652">
            <v>0</v>
          </cell>
          <cell r="CE652" t="str">
            <v>TFA - Assets Under Construction</v>
          </cell>
          <cell r="CG652" t="e">
            <v>#REF!</v>
          </cell>
          <cell r="CH652" t="str">
            <v>Property, Plant &amp; Equipment</v>
          </cell>
          <cell r="CJ652" t="e">
            <v>#REF!</v>
          </cell>
        </row>
        <row r="653">
          <cell r="A653" t="str">
            <v>YPCAZ0 Total</v>
          </cell>
          <cell r="B653" t="str">
            <v>YPCAZ0</v>
          </cell>
          <cell r="C653" t="str">
            <v xml:space="preserve"> Total</v>
          </cell>
          <cell r="D653" t="str">
            <v>YPCAZ0 Total</v>
          </cell>
          <cell r="E653" t="str">
            <v>YPCAZ</v>
          </cell>
          <cell r="F653">
            <v>0</v>
          </cell>
          <cell r="G653" t="str">
            <v>YPCAZ0</v>
          </cell>
          <cell r="H653" t="str">
            <v>CAPITAL ASSETS</v>
          </cell>
          <cell r="I653" t="str">
            <v>CAPITAL OUTLAY</v>
          </cell>
          <cell r="J653" t="str">
            <v>LANDFILL ALLOWANCE ASSET ACCOUNT</v>
          </cell>
          <cell r="K653" t="str">
            <v>DEBITS - MISCELLANEOUS     .</v>
          </cell>
          <cell r="N653" t="e">
            <v>#REF!</v>
          </cell>
          <cell r="O653" t="e">
            <v>#REF!</v>
          </cell>
          <cell r="R653" t="e">
            <v>#REF!</v>
          </cell>
          <cell r="S653" t="e">
            <v>#REF!</v>
          </cell>
          <cell r="V653">
            <v>0</v>
          </cell>
          <cell r="X653">
            <v>0</v>
          </cell>
          <cell r="AE653">
            <v>0</v>
          </cell>
          <cell r="AG653">
            <v>0</v>
          </cell>
          <cell r="AO653">
            <v>279000</v>
          </cell>
          <cell r="AR653">
            <v>279000</v>
          </cell>
          <cell r="BX653">
            <v>0</v>
          </cell>
          <cell r="BY653">
            <v>0</v>
          </cell>
          <cell r="CA653" t="e">
            <v>#REF!</v>
          </cell>
          <cell r="CB653" t="e">
            <v>#REF!</v>
          </cell>
          <cell r="CC653">
            <v>0</v>
          </cell>
          <cell r="CD653">
            <v>0</v>
          </cell>
          <cell r="CE653" t="str">
            <v>Landfill Allowances Asset</v>
          </cell>
          <cell r="CG653" t="e">
            <v>#REF!</v>
          </cell>
          <cell r="CH653" t="str">
            <v>Intangible Assets</v>
          </cell>
          <cell r="CJ653" t="e">
            <v>#REF!</v>
          </cell>
        </row>
        <row r="654">
          <cell r="A654" t="str">
            <v>YPCAZ1000 Total</v>
          </cell>
          <cell r="B654" t="str">
            <v>YPCAZ1000</v>
          </cell>
          <cell r="C654" t="str">
            <v xml:space="preserve"> Total</v>
          </cell>
          <cell r="D654" t="str">
            <v>YPCAZ1000 Total</v>
          </cell>
          <cell r="E654" t="str">
            <v>YPCAZ</v>
          </cell>
          <cell r="F654">
            <v>1000</v>
          </cell>
          <cell r="G654" t="str">
            <v>YPCAZ1000</v>
          </cell>
          <cell r="H654" t="str">
            <v>CAPITAL ASSETS</v>
          </cell>
          <cell r="I654" t="str">
            <v>CAPITAL OUTLAY</v>
          </cell>
          <cell r="J654" t="str">
            <v>LANDFILL ALLOWANCE ASSET ACCOUNT</v>
          </cell>
          <cell r="K654" t="str">
            <v>CREDITS - MISCELLANEOUS     .</v>
          </cell>
          <cell r="N654" t="e">
            <v>#REF!</v>
          </cell>
          <cell r="O654" t="e">
            <v>#REF!</v>
          </cell>
          <cell r="R654" t="e">
            <v>#REF!</v>
          </cell>
          <cell r="S654" t="e">
            <v>#REF!</v>
          </cell>
          <cell r="V654">
            <v>0</v>
          </cell>
          <cell r="X654">
            <v>0</v>
          </cell>
          <cell r="AE654">
            <v>0</v>
          </cell>
          <cell r="AG654">
            <v>0</v>
          </cell>
          <cell r="AR654">
            <v>0</v>
          </cell>
          <cell r="BX654">
            <v>0</v>
          </cell>
          <cell r="BY654">
            <v>0</v>
          </cell>
          <cell r="CA654" t="e">
            <v>#REF!</v>
          </cell>
          <cell r="CB654" t="e">
            <v>#REF!</v>
          </cell>
          <cell r="CC654">
            <v>0</v>
          </cell>
          <cell r="CD654">
            <v>0</v>
          </cell>
          <cell r="CE654" t="str">
            <v>Landfill Allowances Asset</v>
          </cell>
          <cell r="CG654" t="e">
            <v>#REF!</v>
          </cell>
          <cell r="CH654" t="str">
            <v>Intangible Assets</v>
          </cell>
          <cell r="CJ654" t="e">
            <v>#REF!</v>
          </cell>
        </row>
        <row r="655">
          <cell r="A655" t="str">
            <v>YPCBD10 Total</v>
          </cell>
          <cell r="B655" t="str">
            <v>YPCBD10</v>
          </cell>
          <cell r="C655" t="str">
            <v xml:space="preserve"> Total</v>
          </cell>
          <cell r="D655" t="str">
            <v>YPCBD10 Total</v>
          </cell>
          <cell r="E655" t="str">
            <v>YPCBD</v>
          </cell>
          <cell r="F655">
            <v>10</v>
          </cell>
          <cell r="G655" t="str">
            <v>YPCBD10</v>
          </cell>
          <cell r="H655" t="str">
            <v>CAPITAL ASSETS</v>
          </cell>
          <cell r="I655" t="str">
            <v>DEBTORS</v>
          </cell>
          <cell r="J655" t="str">
            <v>DEFRA NTDP</v>
          </cell>
          <cell r="K655" t="str">
            <v>DEBITS - BALANCE B/FWD         .</v>
          </cell>
          <cell r="L655">
            <v>498490.15</v>
          </cell>
          <cell r="N655" t="e">
            <v>#REF!</v>
          </cell>
          <cell r="O655" t="e">
            <v>#REF!</v>
          </cell>
          <cell r="R655" t="e">
            <v>#REF!</v>
          </cell>
          <cell r="S655" t="e">
            <v>#REF!</v>
          </cell>
          <cell r="T655" t="e">
            <v>#REF!</v>
          </cell>
          <cell r="U655" t="e">
            <v>#REF!</v>
          </cell>
          <cell r="V655" t="e">
            <v>#REF!</v>
          </cell>
          <cell r="W655" t="e">
            <v>#REF!</v>
          </cell>
          <cell r="X655" t="e">
            <v>#REF!</v>
          </cell>
          <cell r="Y655" t="e">
            <v>#REF!</v>
          </cell>
          <cell r="AA655" t="e">
            <v>#REF!</v>
          </cell>
          <cell r="AB655" t="e">
            <v>#REF!</v>
          </cell>
          <cell r="AC655" t="e">
            <v>#REF!</v>
          </cell>
          <cell r="AE655" t="e">
            <v>#REF!</v>
          </cell>
          <cell r="AF655" t="e">
            <v>#REF!</v>
          </cell>
          <cell r="AG655" t="e">
            <v>#REF!</v>
          </cell>
          <cell r="AH655" t="e">
            <v>#REF!</v>
          </cell>
          <cell r="AI655" t="e">
            <v>#REF!</v>
          </cell>
          <cell r="AJ655" t="e">
            <v>#REF!</v>
          </cell>
          <cell r="AK655" t="e">
            <v>#REF!</v>
          </cell>
          <cell r="AL655" t="e">
            <v>#REF!</v>
          </cell>
          <cell r="AM655" t="e">
            <v>#REF!</v>
          </cell>
          <cell r="AN655" t="e">
            <v>#REF!</v>
          </cell>
          <cell r="AO655">
            <v>-100000</v>
          </cell>
          <cell r="AR655" t="e">
            <v>#REF!</v>
          </cell>
          <cell r="BX655">
            <v>0</v>
          </cell>
          <cell r="BY655">
            <v>0</v>
          </cell>
          <cell r="CA655" t="e">
            <v>#REF!</v>
          </cell>
          <cell r="CB655" t="e">
            <v>#REF!</v>
          </cell>
          <cell r="CC655">
            <v>0</v>
          </cell>
          <cell r="CD655">
            <v>0</v>
          </cell>
          <cell r="CE655" t="str">
            <v>Debtors</v>
          </cell>
          <cell r="CG655" t="e">
            <v>#REF!</v>
          </cell>
          <cell r="CH655" t="str">
            <v>Short Term Debtors</v>
          </cell>
          <cell r="CJ655" t="e">
            <v>#REF!</v>
          </cell>
        </row>
        <row r="656">
          <cell r="A656" t="str">
            <v>YPCBD1000 Total</v>
          </cell>
          <cell r="B656" t="str">
            <v>YPCBD1000</v>
          </cell>
          <cell r="C656" t="str">
            <v xml:space="preserve"> Total</v>
          </cell>
          <cell r="D656" t="str">
            <v>YPCBD1000 Total</v>
          </cell>
          <cell r="E656" t="str">
            <v>YPCBD</v>
          </cell>
          <cell r="F656">
            <v>1000</v>
          </cell>
          <cell r="G656" t="str">
            <v>YPCBD1000</v>
          </cell>
          <cell r="H656" t="str">
            <v>CAPITAL ASSETS</v>
          </cell>
          <cell r="I656" t="str">
            <v>DEBTORS</v>
          </cell>
          <cell r="J656" t="str">
            <v>DEFRA NTDP</v>
          </cell>
          <cell r="K656" t="str">
            <v>CREDITS - MISCELLANEOUS     .</v>
          </cell>
          <cell r="N656" t="e">
            <v>#REF!</v>
          </cell>
          <cell r="O656" t="e">
            <v>#REF!</v>
          </cell>
          <cell r="R656" t="e">
            <v>#REF!</v>
          </cell>
          <cell r="S656" t="e">
            <v>#REF!</v>
          </cell>
          <cell r="V656">
            <v>0</v>
          </cell>
          <cell r="X656">
            <v>0</v>
          </cell>
          <cell r="AE656">
            <v>0</v>
          </cell>
          <cell r="AG656">
            <v>0</v>
          </cell>
          <cell r="AR656">
            <v>0</v>
          </cell>
          <cell r="BX656">
            <v>0</v>
          </cell>
          <cell r="BY656">
            <v>0</v>
          </cell>
          <cell r="CA656" t="e">
            <v>#REF!</v>
          </cell>
          <cell r="CB656" t="e">
            <v>#REF!</v>
          </cell>
          <cell r="CC656">
            <v>0</v>
          </cell>
          <cell r="CD656">
            <v>0</v>
          </cell>
          <cell r="CE656" t="str">
            <v>Debtors</v>
          </cell>
          <cell r="CG656" t="e">
            <v>#REF!</v>
          </cell>
          <cell r="CH656" t="str">
            <v>Short Term Debtors</v>
          </cell>
          <cell r="CJ656" t="e">
            <v>#REF!</v>
          </cell>
        </row>
        <row r="657">
          <cell r="A657" t="str">
            <v>YPCCA10 Total</v>
          </cell>
          <cell r="B657" t="str">
            <v>YPCCA10</v>
          </cell>
          <cell r="C657" t="str">
            <v xml:space="preserve"> Total</v>
          </cell>
          <cell r="D657" t="str">
            <v>YPCCA10 Total</v>
          </cell>
          <cell r="E657" t="str">
            <v>YPCCA</v>
          </cell>
          <cell r="F657">
            <v>10</v>
          </cell>
          <cell r="G657" t="str">
            <v>YPCCA10</v>
          </cell>
          <cell r="H657" t="str">
            <v>CAPITAL ASSETS</v>
          </cell>
          <cell r="I657" t="str">
            <v>LONG TERM INVESTMENTS</v>
          </cell>
          <cell r="J657" t="str">
            <v>BIDSTON METHANE</v>
          </cell>
          <cell r="K657" t="str">
            <v>DEBITS - BALANCE B/FWD         .</v>
          </cell>
          <cell r="L657">
            <v>299</v>
          </cell>
          <cell r="N657" t="e">
            <v>#REF!</v>
          </cell>
          <cell r="O657" t="e">
            <v>#REF!</v>
          </cell>
          <cell r="R657" t="e">
            <v>#REF!</v>
          </cell>
          <cell r="S657" t="e">
            <v>#REF!</v>
          </cell>
          <cell r="T657" t="e">
            <v>#REF!</v>
          </cell>
          <cell r="U657" t="e">
            <v>#REF!</v>
          </cell>
          <cell r="V657" t="e">
            <v>#REF!</v>
          </cell>
          <cell r="W657" t="e">
            <v>#REF!</v>
          </cell>
          <cell r="X657" t="e">
            <v>#REF!</v>
          </cell>
          <cell r="Y657" t="e">
            <v>#REF!</v>
          </cell>
          <cell r="AA657" t="e">
            <v>#REF!</v>
          </cell>
          <cell r="AB657" t="e">
            <v>#REF!</v>
          </cell>
          <cell r="AC657" t="e">
            <v>#REF!</v>
          </cell>
          <cell r="AE657" t="e">
            <v>#REF!</v>
          </cell>
          <cell r="AF657" t="e">
            <v>#REF!</v>
          </cell>
          <cell r="AG657" t="e">
            <v>#REF!</v>
          </cell>
          <cell r="AH657" t="e">
            <v>#REF!</v>
          </cell>
          <cell r="AI657" t="e">
            <v>#REF!</v>
          </cell>
          <cell r="AJ657" t="e">
            <v>#REF!</v>
          </cell>
          <cell r="AK657" t="e">
            <v>#REF!</v>
          </cell>
          <cell r="AL657" t="e">
            <v>#REF!</v>
          </cell>
          <cell r="AM657" t="e">
            <v>#REF!</v>
          </cell>
          <cell r="AN657" t="e">
            <v>#REF!</v>
          </cell>
          <cell r="AR657" t="e">
            <v>#REF!</v>
          </cell>
          <cell r="BX657">
            <v>0</v>
          </cell>
          <cell r="BY657">
            <v>0</v>
          </cell>
          <cell r="CA657" t="e">
            <v>#REF!</v>
          </cell>
          <cell r="CB657" t="e">
            <v>#REF!</v>
          </cell>
          <cell r="CC657">
            <v>0</v>
          </cell>
          <cell r="CD657">
            <v>0</v>
          </cell>
          <cell r="CE657" t="str">
            <v>Long Term Investments</v>
          </cell>
          <cell r="CG657" t="e">
            <v>#REF!</v>
          </cell>
          <cell r="CH657" t="str">
            <v>Long Term Investments (inc net pension asset)</v>
          </cell>
          <cell r="CJ657" t="e">
            <v>#REF!</v>
          </cell>
        </row>
        <row r="658">
          <cell r="A658" t="str">
            <v>YPCCB10 Total</v>
          </cell>
          <cell r="B658" t="str">
            <v>YPCCB10</v>
          </cell>
          <cell r="C658" t="str">
            <v xml:space="preserve"> Total</v>
          </cell>
          <cell r="D658" t="str">
            <v>YPCCB10 Total</v>
          </cell>
          <cell r="E658" t="str">
            <v>YPCCB</v>
          </cell>
          <cell r="F658">
            <v>10</v>
          </cell>
          <cell r="G658" t="str">
            <v>YPCCB10</v>
          </cell>
          <cell r="H658" t="str">
            <v>CAPITAL ASSETS</v>
          </cell>
          <cell r="I658" t="str">
            <v>LONG TERM INVESTMENTS</v>
          </cell>
          <cell r="J658" t="str">
            <v>MERSEY WASTE LTD</v>
          </cell>
          <cell r="K658" t="str">
            <v>DEBITS - BALANCE B/FWD         .</v>
          </cell>
          <cell r="L658">
            <v>5138002</v>
          </cell>
          <cell r="N658" t="e">
            <v>#REF!</v>
          </cell>
          <cell r="O658" t="e">
            <v>#REF!</v>
          </cell>
          <cell r="R658" t="e">
            <v>#REF!</v>
          </cell>
          <cell r="S658" t="e">
            <v>#REF!</v>
          </cell>
          <cell r="T658" t="e">
            <v>#REF!</v>
          </cell>
          <cell r="U658" t="e">
            <v>#REF!</v>
          </cell>
          <cell r="V658" t="e">
            <v>#REF!</v>
          </cell>
          <cell r="W658" t="e">
            <v>#REF!</v>
          </cell>
          <cell r="X658" t="e">
            <v>#REF!</v>
          </cell>
          <cell r="Y658" t="e">
            <v>#REF!</v>
          </cell>
          <cell r="AA658" t="e">
            <v>#REF!</v>
          </cell>
          <cell r="AB658" t="e">
            <v>#REF!</v>
          </cell>
          <cell r="AC658" t="e">
            <v>#REF!</v>
          </cell>
          <cell r="AE658" t="e">
            <v>#REF!</v>
          </cell>
          <cell r="AF658" t="e">
            <v>#REF!</v>
          </cell>
          <cell r="AG658" t="e">
            <v>#REF!</v>
          </cell>
          <cell r="AI658" t="e">
            <v>#REF!</v>
          </cell>
          <cell r="AJ658" t="e">
            <v>#REF!</v>
          </cell>
          <cell r="AK658" t="e">
            <v>#REF!</v>
          </cell>
          <cell r="AL658" t="e">
            <v>#REF!</v>
          </cell>
          <cell r="AM658" t="e">
            <v>#REF!</v>
          </cell>
          <cell r="AN658" t="e">
            <v>#REF!</v>
          </cell>
          <cell r="AR658" t="e">
            <v>#REF!</v>
          </cell>
          <cell r="BX658">
            <v>0</v>
          </cell>
          <cell r="BY658">
            <v>0</v>
          </cell>
          <cell r="CA658" t="e">
            <v>#REF!</v>
          </cell>
          <cell r="CB658" t="e">
            <v>#REF!</v>
          </cell>
          <cell r="CC658">
            <v>0</v>
          </cell>
          <cell r="CD658">
            <v>0</v>
          </cell>
          <cell r="CE658" t="str">
            <v>Long Term Investments</v>
          </cell>
          <cell r="CG658" t="e">
            <v>#REF!</v>
          </cell>
          <cell r="CH658" t="str">
            <v>Long Term Investments (inc net pension asset)</v>
          </cell>
          <cell r="CJ658" t="e">
            <v>#REF!</v>
          </cell>
        </row>
        <row r="659">
          <cell r="A659" t="str">
            <v>YPCDA0 Total</v>
          </cell>
          <cell r="B659" t="str">
            <v>YPCDA0</v>
          </cell>
          <cell r="C659" t="str">
            <v xml:space="preserve"> Total</v>
          </cell>
          <cell r="D659" t="str">
            <v>YPCDA0 Total</v>
          </cell>
          <cell r="E659" t="str">
            <v>YPCDA</v>
          </cell>
          <cell r="F659">
            <v>0</v>
          </cell>
          <cell r="G659" t="str">
            <v>YPCDA0</v>
          </cell>
          <cell r="H659" t="str">
            <v>CAPITAL ASSETS</v>
          </cell>
          <cell r="I659" t="str">
            <v>CASH</v>
          </cell>
          <cell r="J659" t="str">
            <v>GENERAL</v>
          </cell>
          <cell r="K659" t="str">
            <v>DEBITS - MISCELLANEOUS     .</v>
          </cell>
          <cell r="L659">
            <v>0</v>
          </cell>
          <cell r="M659">
            <v>0</v>
          </cell>
          <cell r="N659" t="e">
            <v>#REF!</v>
          </cell>
          <cell r="O659" t="e">
            <v>#REF!</v>
          </cell>
          <cell r="P659">
            <v>0</v>
          </cell>
          <cell r="Q659">
            <v>0</v>
          </cell>
          <cell r="R659" t="e">
            <v>#REF!</v>
          </cell>
          <cell r="S659" t="e">
            <v>#REF!</v>
          </cell>
          <cell r="T659" t="e">
            <v>#REF!</v>
          </cell>
          <cell r="U659" t="e">
            <v>#REF!</v>
          </cell>
          <cell r="V659" t="e">
            <v>#REF!</v>
          </cell>
          <cell r="W659" t="e">
            <v>#REF!</v>
          </cell>
          <cell r="X659" t="e">
            <v>#REF!</v>
          </cell>
          <cell r="Y659" t="e">
            <v>#REF!</v>
          </cell>
          <cell r="Z659">
            <v>0</v>
          </cell>
          <cell r="AA659" t="e">
            <v>#REF!</v>
          </cell>
          <cell r="AB659" t="e">
            <v>#REF!</v>
          </cell>
          <cell r="AC659" t="e">
            <v>#REF!</v>
          </cell>
          <cell r="AD659">
            <v>0</v>
          </cell>
          <cell r="AE659" t="e">
            <v>#REF!</v>
          </cell>
          <cell r="AF659" t="e">
            <v>#REF!</v>
          </cell>
          <cell r="AG659" t="e">
            <v>#REF!</v>
          </cell>
          <cell r="AH659" t="e">
            <v>#REF!</v>
          </cell>
          <cell r="AI659" t="e">
            <v>#REF!</v>
          </cell>
          <cell r="AJ659" t="e">
            <v>#REF!</v>
          </cell>
          <cell r="AK659" t="e">
            <v>#REF!</v>
          </cell>
          <cell r="AL659" t="e">
            <v>#REF!</v>
          </cell>
          <cell r="AM659" t="e">
            <v>#REF!</v>
          </cell>
          <cell r="AN659" t="e">
            <v>#REF!</v>
          </cell>
          <cell r="AO659">
            <v>0</v>
          </cell>
          <cell r="AP659">
            <v>0</v>
          </cell>
          <cell r="AQ659">
            <v>0</v>
          </cell>
          <cell r="AR659" t="e">
            <v>#REF!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Z659">
            <v>0</v>
          </cell>
          <cell r="CA659" t="e">
            <v>#REF!</v>
          </cell>
          <cell r="CB659" t="e">
            <v>#REF!</v>
          </cell>
          <cell r="CC659">
            <v>0</v>
          </cell>
          <cell r="CD659">
            <v>0</v>
          </cell>
          <cell r="CE659" t="str">
            <v>Cash and Bank</v>
          </cell>
          <cell r="CF659">
            <v>0</v>
          </cell>
          <cell r="CG659">
            <v>0</v>
          </cell>
          <cell r="CH659" t="str">
            <v>Short Term Debtors</v>
          </cell>
          <cell r="CI659">
            <v>0</v>
          </cell>
          <cell r="CJ659" t="e">
            <v>#REF!</v>
          </cell>
        </row>
        <row r="660">
          <cell r="A660" t="str">
            <v>YPCDA1000 Total</v>
          </cell>
          <cell r="B660" t="str">
            <v>YPCDA1000</v>
          </cell>
          <cell r="C660" t="str">
            <v xml:space="preserve"> Total</v>
          </cell>
          <cell r="D660" t="str">
            <v>YPCDA1000 Total</v>
          </cell>
          <cell r="E660" t="str">
            <v>YPCDA</v>
          </cell>
          <cell r="F660">
            <v>1000</v>
          </cell>
          <cell r="G660" t="str">
            <v>YPCDA1000</v>
          </cell>
          <cell r="H660" t="str">
            <v>CAPITAL ASSETS</v>
          </cell>
          <cell r="I660" t="str">
            <v>CASH</v>
          </cell>
          <cell r="J660" t="str">
            <v>GENERAL</v>
          </cell>
          <cell r="K660" t="str">
            <v>CREDITS - MISCELLANEOUS     .</v>
          </cell>
          <cell r="L660">
            <v>0</v>
          </cell>
          <cell r="M660">
            <v>0</v>
          </cell>
          <cell r="N660" t="e">
            <v>#REF!</v>
          </cell>
          <cell r="O660" t="e">
            <v>#REF!</v>
          </cell>
          <cell r="P660">
            <v>0</v>
          </cell>
          <cell r="Q660">
            <v>0</v>
          </cell>
          <cell r="R660" t="e">
            <v>#REF!</v>
          </cell>
          <cell r="S660" t="e">
            <v>#REF!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 t="e">
            <v>#REF!</v>
          </cell>
          <cell r="AK660" t="e">
            <v>#REF!</v>
          </cell>
          <cell r="AL660" t="e">
            <v>#REF!</v>
          </cell>
          <cell r="AM660" t="e">
            <v>#REF!</v>
          </cell>
          <cell r="AN660" t="e">
            <v>#REF!</v>
          </cell>
          <cell r="AO660">
            <v>0</v>
          </cell>
          <cell r="AP660">
            <v>0</v>
          </cell>
          <cell r="AQ660">
            <v>0</v>
          </cell>
          <cell r="AR660" t="e">
            <v>#REF!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Z660">
            <v>0</v>
          </cell>
          <cell r="CA660" t="e">
            <v>#REF!</v>
          </cell>
          <cell r="CB660" t="e">
            <v>#REF!</v>
          </cell>
          <cell r="CC660">
            <v>0</v>
          </cell>
          <cell r="CD660">
            <v>0</v>
          </cell>
          <cell r="CE660" t="str">
            <v>Cash and Bank</v>
          </cell>
          <cell r="CF660">
            <v>0</v>
          </cell>
          <cell r="CG660" t="e">
            <v>#REF!</v>
          </cell>
          <cell r="CH660" t="str">
            <v>Short Term Debtors</v>
          </cell>
          <cell r="CI660">
            <v>0</v>
          </cell>
          <cell r="CJ660" t="e">
            <v>#REF!</v>
          </cell>
        </row>
        <row r="661">
          <cell r="A661" t="str">
            <v>YPCDA1010 Total</v>
          </cell>
          <cell r="B661" t="str">
            <v>YPCDA1010</v>
          </cell>
          <cell r="C661" t="str">
            <v xml:space="preserve"> Total</v>
          </cell>
          <cell r="D661" t="str">
            <v>YPCDA1010 Total</v>
          </cell>
          <cell r="E661" t="str">
            <v>YPCDA</v>
          </cell>
          <cell r="F661">
            <v>1010</v>
          </cell>
          <cell r="G661" t="str">
            <v>YPCDA1010</v>
          </cell>
          <cell r="H661" t="str">
            <v>CAPITAL ASSETS</v>
          </cell>
          <cell r="I661" t="str">
            <v>CASH</v>
          </cell>
          <cell r="J661" t="str">
            <v>GENERAL</v>
          </cell>
          <cell r="K661" t="str">
            <v>CREDITS - BALANCE B/FWD      .</v>
          </cell>
          <cell r="L661">
            <v>-15968569.289999999</v>
          </cell>
          <cell r="M661">
            <v>0</v>
          </cell>
          <cell r="N661" t="e">
            <v>#REF!</v>
          </cell>
          <cell r="O661" t="e">
            <v>#REF!</v>
          </cell>
          <cell r="P661">
            <v>0</v>
          </cell>
          <cell r="Q661">
            <v>0</v>
          </cell>
          <cell r="R661" t="e">
            <v>#REF!</v>
          </cell>
          <cell r="S661" t="e">
            <v>#REF!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Z661">
            <v>0</v>
          </cell>
          <cell r="CA661" t="e">
            <v>#REF!</v>
          </cell>
          <cell r="CB661" t="e">
            <v>#REF!</v>
          </cell>
          <cell r="CC661">
            <v>0</v>
          </cell>
          <cell r="CD661">
            <v>0</v>
          </cell>
          <cell r="CE661" t="str">
            <v>Cash and Bank</v>
          </cell>
          <cell r="CF661">
            <v>0</v>
          </cell>
          <cell r="CG661" t="e">
            <v>#REF!</v>
          </cell>
          <cell r="CH661" t="str">
            <v>Short Term Debtors</v>
          </cell>
          <cell r="CI661">
            <v>0</v>
          </cell>
          <cell r="CJ661" t="e">
            <v>#REF!</v>
          </cell>
        </row>
        <row r="662">
          <cell r="A662" t="str">
            <v>YPDAA0 Total</v>
          </cell>
          <cell r="B662" t="str">
            <v>YPDAA0</v>
          </cell>
          <cell r="C662" t="str">
            <v xml:space="preserve"> Total</v>
          </cell>
          <cell r="D662" t="str">
            <v>YPDAA0 Total</v>
          </cell>
          <cell r="E662" t="str">
            <v>YPDAA</v>
          </cell>
          <cell r="F662">
            <v>0</v>
          </cell>
          <cell r="G662" t="str">
            <v>YPDAA0</v>
          </cell>
          <cell r="H662" t="str">
            <v>CAPITAL LIABILITIES</v>
          </cell>
          <cell r="I662" t="str">
            <v>LOANS OUTSTANDING</v>
          </cell>
          <cell r="J662" t="str">
            <v>PWLB LOANS</v>
          </cell>
          <cell r="K662" t="str">
            <v>DEBITS - MISCELLANEOUS     .</v>
          </cell>
          <cell r="N662" t="e">
            <v>#REF!</v>
          </cell>
          <cell r="O662" t="e">
            <v>#REF!</v>
          </cell>
          <cell r="R662" t="e">
            <v>#REF!</v>
          </cell>
          <cell r="S662" t="e">
            <v>#REF!</v>
          </cell>
          <cell r="T662" t="e">
            <v>#REF!</v>
          </cell>
          <cell r="U662" t="e">
            <v>#REF!</v>
          </cell>
          <cell r="V662" t="e">
            <v>#REF!</v>
          </cell>
          <cell r="W662" t="e">
            <v>#REF!</v>
          </cell>
          <cell r="X662" t="e">
            <v>#REF!</v>
          </cell>
          <cell r="Y662" t="e">
            <v>#REF!</v>
          </cell>
          <cell r="AA662" t="e">
            <v>#REF!</v>
          </cell>
          <cell r="AB662" t="e">
            <v>#REF!</v>
          </cell>
          <cell r="AC662" t="e">
            <v>#REF!</v>
          </cell>
          <cell r="AE662" t="e">
            <v>#REF!</v>
          </cell>
          <cell r="AF662" t="e">
            <v>#REF!</v>
          </cell>
          <cell r="AG662" t="e">
            <v>#REF!</v>
          </cell>
          <cell r="AH662" t="e">
            <v>#REF!</v>
          </cell>
          <cell r="AI662" t="e">
            <v>#REF!</v>
          </cell>
          <cell r="AJ662" t="e">
            <v>#REF!</v>
          </cell>
          <cell r="AK662" t="e">
            <v>#REF!</v>
          </cell>
          <cell r="AL662" t="e">
            <v>#REF!</v>
          </cell>
          <cell r="AM662" t="e">
            <v>#REF!</v>
          </cell>
          <cell r="AN662" t="e">
            <v>#REF!</v>
          </cell>
          <cell r="AR662" t="e">
            <v>#REF!</v>
          </cell>
          <cell r="BX662">
            <v>0</v>
          </cell>
          <cell r="BY662">
            <v>0</v>
          </cell>
          <cell r="CA662" t="e">
            <v>#REF!</v>
          </cell>
          <cell r="CB662" t="e">
            <v>#REF!</v>
          </cell>
          <cell r="CC662">
            <v>0</v>
          </cell>
          <cell r="CD662">
            <v>0</v>
          </cell>
          <cell r="CE662" t="str">
            <v>Long Term Borrowing</v>
          </cell>
          <cell r="CG662" t="e">
            <v>#REF!</v>
          </cell>
          <cell r="CH662" t="str">
            <v>Long Term Borrowing</v>
          </cell>
          <cell r="CJ662" t="e">
            <v>#REF!</v>
          </cell>
        </row>
        <row r="663">
          <cell r="A663" t="str">
            <v>YPDAA1010 Total</v>
          </cell>
          <cell r="B663" t="str">
            <v>YPDAA1010</v>
          </cell>
          <cell r="C663" t="str">
            <v xml:space="preserve"> Total</v>
          </cell>
          <cell r="D663" t="str">
            <v>YPDAA1010 Total</v>
          </cell>
          <cell r="E663" t="str">
            <v>YPDAA</v>
          </cell>
          <cell r="F663">
            <v>1010</v>
          </cell>
          <cell r="G663" t="str">
            <v>YPDAA1010</v>
          </cell>
          <cell r="H663" t="str">
            <v>CAPITAL LIABILITIES</v>
          </cell>
          <cell r="I663" t="str">
            <v>LOANS OUTSTANDING</v>
          </cell>
          <cell r="J663" t="str">
            <v>PWLB LOANS</v>
          </cell>
          <cell r="K663" t="str">
            <v>CREDITS - BALANCE B/FWD      .</v>
          </cell>
          <cell r="L663">
            <v>-18758571.059999999</v>
          </cell>
          <cell r="N663" t="e">
            <v>#REF!</v>
          </cell>
          <cell r="O663" t="e">
            <v>#REF!</v>
          </cell>
          <cell r="R663" t="e">
            <v>#REF!</v>
          </cell>
          <cell r="S663" t="e">
            <v>#REF!</v>
          </cell>
          <cell r="T663" t="e">
            <v>#REF!</v>
          </cell>
          <cell r="U663" t="e">
            <v>#REF!</v>
          </cell>
          <cell r="V663" t="e">
            <v>#REF!</v>
          </cell>
          <cell r="W663" t="e">
            <v>#REF!</v>
          </cell>
          <cell r="X663" t="e">
            <v>#REF!</v>
          </cell>
          <cell r="Y663" t="e">
            <v>#REF!</v>
          </cell>
          <cell r="AA663" t="e">
            <v>#REF!</v>
          </cell>
          <cell r="AB663" t="e">
            <v>#REF!</v>
          </cell>
          <cell r="AC663" t="e">
            <v>#REF!</v>
          </cell>
          <cell r="AE663" t="e">
            <v>#REF!</v>
          </cell>
          <cell r="AF663" t="e">
            <v>#REF!</v>
          </cell>
          <cell r="AG663" t="e">
            <v>#REF!</v>
          </cell>
          <cell r="AH663" t="e">
            <v>#REF!</v>
          </cell>
          <cell r="AI663" t="e">
            <v>#REF!</v>
          </cell>
          <cell r="AJ663" t="e">
            <v>#REF!</v>
          </cell>
          <cell r="AK663" t="e">
            <v>#REF!</v>
          </cell>
          <cell r="AL663" t="e">
            <v>#REF!</v>
          </cell>
          <cell r="AM663" t="e">
            <v>#REF!</v>
          </cell>
          <cell r="AN663" t="e">
            <v>#REF!</v>
          </cell>
          <cell r="AR663" t="e">
            <v>#REF!</v>
          </cell>
          <cell r="BX663">
            <v>0</v>
          </cell>
          <cell r="BY663">
            <v>0</v>
          </cell>
          <cell r="CA663" t="e">
            <v>#REF!</v>
          </cell>
          <cell r="CB663" t="e">
            <v>#REF!</v>
          </cell>
          <cell r="CC663">
            <v>0</v>
          </cell>
          <cell r="CD663">
            <v>0</v>
          </cell>
          <cell r="CE663" t="str">
            <v>Long Term Borrowing</v>
          </cell>
          <cell r="CG663" t="e">
            <v>#REF!</v>
          </cell>
          <cell r="CH663" t="str">
            <v>Long Term Borrowing</v>
          </cell>
          <cell r="CJ663" t="e">
            <v>#REF!</v>
          </cell>
        </row>
        <row r="664">
          <cell r="A664" t="str">
            <v>YPDAB0 Total</v>
          </cell>
          <cell r="B664" t="str">
            <v>YPDAB0</v>
          </cell>
          <cell r="C664" t="str">
            <v xml:space="preserve"> Total</v>
          </cell>
          <cell r="D664" t="str">
            <v>YPDAB0 Total</v>
          </cell>
          <cell r="E664" t="str">
            <v>YPDAB</v>
          </cell>
          <cell r="F664">
            <v>0</v>
          </cell>
          <cell r="G664" t="str">
            <v>YPDAB0</v>
          </cell>
          <cell r="H664" t="str">
            <v>CAPITAL LIABILITIES</v>
          </cell>
          <cell r="I664" t="str">
            <v>LOANS OUTSTANDING</v>
          </cell>
          <cell r="J664" t="str">
            <v>WIRRAL MBC (T'FD DEBT)</v>
          </cell>
          <cell r="K664" t="str">
            <v>DEBITS - MISCELLANEOUS     .</v>
          </cell>
          <cell r="N664" t="e">
            <v>#REF!</v>
          </cell>
          <cell r="O664" t="e">
            <v>#REF!</v>
          </cell>
          <cell r="R664" t="e">
            <v>#REF!</v>
          </cell>
          <cell r="S664" t="e">
            <v>#REF!</v>
          </cell>
          <cell r="V664">
            <v>0</v>
          </cell>
          <cell r="X664">
            <v>0</v>
          </cell>
          <cell r="AD664">
            <v>225600</v>
          </cell>
          <cell r="AE664">
            <v>225600</v>
          </cell>
          <cell r="AF664" t="e">
            <v>#REF!</v>
          </cell>
          <cell r="AG664" t="e">
            <v>#REF!</v>
          </cell>
          <cell r="AH664" t="e">
            <v>#REF!</v>
          </cell>
          <cell r="AI664" t="e">
            <v>#REF!</v>
          </cell>
          <cell r="AJ664" t="e">
            <v>#REF!</v>
          </cell>
          <cell r="AK664" t="e">
            <v>#REF!</v>
          </cell>
          <cell r="AL664" t="e">
            <v>#REF!</v>
          </cell>
          <cell r="AM664" t="e">
            <v>#REF!</v>
          </cell>
          <cell r="AN664" t="e">
            <v>#REF!</v>
          </cell>
          <cell r="AR664" t="e">
            <v>#REF!</v>
          </cell>
          <cell r="BX664">
            <v>0</v>
          </cell>
          <cell r="BY664">
            <v>0</v>
          </cell>
          <cell r="CA664" t="e">
            <v>#REF!</v>
          </cell>
          <cell r="CB664" t="e">
            <v>#REF!</v>
          </cell>
          <cell r="CC664">
            <v>0</v>
          </cell>
          <cell r="CD664">
            <v>0</v>
          </cell>
          <cell r="CE664" t="str">
            <v>Deferred Liabilities</v>
          </cell>
          <cell r="CG664" t="e">
            <v>#REF!</v>
          </cell>
          <cell r="CH664" t="str">
            <v>Other Long Term Liabilities</v>
          </cell>
          <cell r="CJ664" t="e">
            <v>#REF!</v>
          </cell>
        </row>
        <row r="665">
          <cell r="A665" t="str">
            <v>YPDAB1010 Total</v>
          </cell>
          <cell r="B665" t="str">
            <v>YPDAB1010</v>
          </cell>
          <cell r="C665" t="str">
            <v xml:space="preserve"> Total</v>
          </cell>
          <cell r="D665" t="str">
            <v>YPDAB1010 Total</v>
          </cell>
          <cell r="E665" t="str">
            <v>YPDAB</v>
          </cell>
          <cell r="F665">
            <v>1010</v>
          </cell>
          <cell r="G665" t="str">
            <v>YPDAB1010</v>
          </cell>
          <cell r="H665" t="str">
            <v>CAPITAL LIABILITIES</v>
          </cell>
          <cell r="I665" t="str">
            <v>LOANS OUTSTANDING</v>
          </cell>
          <cell r="J665" t="str">
            <v>WIRRAL MBC (T'FD DEBT)</v>
          </cell>
          <cell r="K665" t="str">
            <v>CREDITS - BALANCE B/FWD      .</v>
          </cell>
          <cell r="L665">
            <v>-3440373.28</v>
          </cell>
          <cell r="N665" t="e">
            <v>#REF!</v>
          </cell>
          <cell r="O665" t="e">
            <v>#REF!</v>
          </cell>
          <cell r="R665" t="e">
            <v>#REF!</v>
          </cell>
          <cell r="S665" t="e">
            <v>#REF!</v>
          </cell>
          <cell r="T665" t="e">
            <v>#REF!</v>
          </cell>
          <cell r="U665" t="e">
            <v>#REF!</v>
          </cell>
          <cell r="V665" t="e">
            <v>#REF!</v>
          </cell>
          <cell r="W665" t="e">
            <v>#REF!</v>
          </cell>
          <cell r="X665" t="e">
            <v>#REF!</v>
          </cell>
          <cell r="Y665" t="e">
            <v>#REF!</v>
          </cell>
          <cell r="AA665" t="e">
            <v>#REF!</v>
          </cell>
          <cell r="AB665" t="e">
            <v>#REF!</v>
          </cell>
          <cell r="AC665" t="e">
            <v>#REF!</v>
          </cell>
          <cell r="AE665" t="e">
            <v>#REF!</v>
          </cell>
          <cell r="AF665" t="e">
            <v>#REF!</v>
          </cell>
          <cell r="AG665" t="e">
            <v>#REF!</v>
          </cell>
          <cell r="AH665" t="e">
            <v>#REF!</v>
          </cell>
          <cell r="AI665" t="e">
            <v>#REF!</v>
          </cell>
          <cell r="AJ665" t="e">
            <v>#REF!</v>
          </cell>
          <cell r="AK665" t="e">
            <v>#REF!</v>
          </cell>
          <cell r="AL665" t="e">
            <v>#REF!</v>
          </cell>
          <cell r="AM665" t="e">
            <v>#REF!</v>
          </cell>
          <cell r="AN665" t="e">
            <v>#REF!</v>
          </cell>
          <cell r="AR665" t="e">
            <v>#REF!</v>
          </cell>
          <cell r="BX665">
            <v>0</v>
          </cell>
          <cell r="BY665">
            <v>0</v>
          </cell>
          <cell r="CA665" t="e">
            <v>#REF!</v>
          </cell>
          <cell r="CB665" t="e">
            <v>#REF!</v>
          </cell>
          <cell r="CC665">
            <v>0</v>
          </cell>
          <cell r="CD665">
            <v>0</v>
          </cell>
          <cell r="CE665" t="str">
            <v>Deferred Liabilities</v>
          </cell>
          <cell r="CG665" t="e">
            <v>#REF!</v>
          </cell>
          <cell r="CH665" t="str">
            <v>Other Long Term Liabilities</v>
          </cell>
          <cell r="CJ665" t="e">
            <v>#REF!</v>
          </cell>
        </row>
        <row r="666">
          <cell r="A666" t="str">
            <v>YPDAC1010 Total</v>
          </cell>
          <cell r="B666" t="str">
            <v>YPDAC1010</v>
          </cell>
          <cell r="C666" t="str">
            <v xml:space="preserve"> Total</v>
          </cell>
          <cell r="D666" t="str">
            <v>YPDAC1010 Total</v>
          </cell>
          <cell r="E666" t="str">
            <v>YPDAC</v>
          </cell>
          <cell r="F666">
            <v>1010</v>
          </cell>
          <cell r="G666" t="str">
            <v>YPDAC1010</v>
          </cell>
          <cell r="H666" t="str">
            <v>CAPITAL LIABILITIES</v>
          </cell>
          <cell r="I666" t="str">
            <v>LOANS OUTSTANDING</v>
          </cell>
          <cell r="J666" t="str">
            <v>MARKET</v>
          </cell>
          <cell r="K666" t="str">
            <v>CREDITS - BALANCE B/FWD      .</v>
          </cell>
          <cell r="L666">
            <v>-2000000</v>
          </cell>
          <cell r="N666" t="e">
            <v>#REF!</v>
          </cell>
          <cell r="O666" t="e">
            <v>#REF!</v>
          </cell>
          <cell r="R666" t="e">
            <v>#REF!</v>
          </cell>
          <cell r="S666" t="e">
            <v>#REF!</v>
          </cell>
          <cell r="T666" t="e">
            <v>#REF!</v>
          </cell>
          <cell r="U666" t="e">
            <v>#REF!</v>
          </cell>
          <cell r="V666" t="e">
            <v>#REF!</v>
          </cell>
          <cell r="W666" t="e">
            <v>#REF!</v>
          </cell>
          <cell r="X666" t="e">
            <v>#REF!</v>
          </cell>
          <cell r="Y666" t="e">
            <v>#REF!</v>
          </cell>
          <cell r="AA666" t="e">
            <v>#REF!</v>
          </cell>
          <cell r="AB666" t="e">
            <v>#REF!</v>
          </cell>
          <cell r="AC666" t="e">
            <v>#REF!</v>
          </cell>
          <cell r="AE666" t="e">
            <v>#REF!</v>
          </cell>
          <cell r="AF666" t="e">
            <v>#REF!</v>
          </cell>
          <cell r="AG666" t="e">
            <v>#REF!</v>
          </cell>
          <cell r="AH666" t="e">
            <v>#REF!</v>
          </cell>
          <cell r="AI666" t="e">
            <v>#REF!</v>
          </cell>
          <cell r="AJ666" t="e">
            <v>#REF!</v>
          </cell>
          <cell r="AK666" t="e">
            <v>#REF!</v>
          </cell>
          <cell r="AL666" t="e">
            <v>#REF!</v>
          </cell>
          <cell r="AM666" t="e">
            <v>#REF!</v>
          </cell>
          <cell r="AN666" t="e">
            <v>#REF!</v>
          </cell>
          <cell r="AR666" t="e">
            <v>#REF!</v>
          </cell>
          <cell r="BX666">
            <v>0</v>
          </cell>
          <cell r="BY666">
            <v>0</v>
          </cell>
          <cell r="CA666" t="e">
            <v>#REF!</v>
          </cell>
          <cell r="CB666" t="e">
            <v>#REF!</v>
          </cell>
          <cell r="CC666">
            <v>0</v>
          </cell>
          <cell r="CD666">
            <v>0</v>
          </cell>
          <cell r="CE666" t="str">
            <v>Long Term Borrowing</v>
          </cell>
          <cell r="CG666" t="e">
            <v>#REF!</v>
          </cell>
          <cell r="CH666" t="str">
            <v>Long Term Borrowing</v>
          </cell>
          <cell r="CJ666" t="e">
            <v>#REF!</v>
          </cell>
        </row>
        <row r="667">
          <cell r="A667" t="str">
            <v>YPDBA1010 Total</v>
          </cell>
          <cell r="B667" t="str">
            <v>YPDBA1010</v>
          </cell>
          <cell r="C667" t="str">
            <v xml:space="preserve"> Total</v>
          </cell>
          <cell r="D667" t="str">
            <v>YPDBA1010 Total</v>
          </cell>
          <cell r="E667" t="str">
            <v>YPDBA</v>
          </cell>
          <cell r="F667">
            <v>1010</v>
          </cell>
          <cell r="G667" t="str">
            <v>YPDBA1010</v>
          </cell>
          <cell r="H667" t="str">
            <v>CAPITAL LIABILITIES</v>
          </cell>
          <cell r="I667" t="str">
            <v>SHORT TERM LOANS</v>
          </cell>
          <cell r="J667" t="str">
            <v>PWLB</v>
          </cell>
          <cell r="K667" t="str">
            <v>CREDITS - BALANCE B/FWD      .</v>
          </cell>
          <cell r="L667">
            <v>-142857.16</v>
          </cell>
          <cell r="N667" t="e">
            <v>#REF!</v>
          </cell>
          <cell r="O667" t="e">
            <v>#REF!</v>
          </cell>
          <cell r="R667" t="e">
            <v>#REF!</v>
          </cell>
          <cell r="S667" t="e">
            <v>#REF!</v>
          </cell>
          <cell r="T667" t="e">
            <v>#REF!</v>
          </cell>
          <cell r="U667" t="e">
            <v>#REF!</v>
          </cell>
          <cell r="V667" t="e">
            <v>#REF!</v>
          </cell>
          <cell r="W667" t="e">
            <v>#REF!</v>
          </cell>
          <cell r="X667" t="e">
            <v>#REF!</v>
          </cell>
          <cell r="Y667" t="e">
            <v>#REF!</v>
          </cell>
          <cell r="AA667" t="e">
            <v>#REF!</v>
          </cell>
          <cell r="AB667" t="e">
            <v>#REF!</v>
          </cell>
          <cell r="AC667" t="e">
            <v>#REF!</v>
          </cell>
          <cell r="AE667" t="e">
            <v>#REF!</v>
          </cell>
          <cell r="AF667" t="e">
            <v>#REF!</v>
          </cell>
          <cell r="AG667" t="e">
            <v>#REF!</v>
          </cell>
          <cell r="AH667" t="e">
            <v>#REF!</v>
          </cell>
          <cell r="AI667" t="e">
            <v>#REF!</v>
          </cell>
          <cell r="AJ667" t="e">
            <v>#REF!</v>
          </cell>
          <cell r="AK667" t="e">
            <v>#REF!</v>
          </cell>
          <cell r="AL667" t="e">
            <v>#REF!</v>
          </cell>
          <cell r="AM667" t="e">
            <v>#REF!</v>
          </cell>
          <cell r="AN667" t="e">
            <v>#REF!</v>
          </cell>
          <cell r="AR667" t="e">
            <v>#REF!</v>
          </cell>
          <cell r="BX667">
            <v>0</v>
          </cell>
          <cell r="BY667">
            <v>0</v>
          </cell>
          <cell r="CA667" t="e">
            <v>#REF!</v>
          </cell>
          <cell r="CB667" t="e">
            <v>#REF!</v>
          </cell>
          <cell r="CC667">
            <v>0</v>
          </cell>
          <cell r="CD667">
            <v>0</v>
          </cell>
          <cell r="CE667" t="str">
            <v>Short Term Borrowing</v>
          </cell>
          <cell r="CG667" t="e">
            <v>#REF!</v>
          </cell>
          <cell r="CH667" t="str">
            <v>Short Term Borrowing</v>
          </cell>
          <cell r="CJ667" t="e">
            <v>#REF!</v>
          </cell>
        </row>
        <row r="668">
          <cell r="A668" t="str">
            <v>YPDCA1000 Total</v>
          </cell>
          <cell r="B668" t="str">
            <v>YPDCA1000</v>
          </cell>
          <cell r="C668" t="str">
            <v xml:space="preserve"> Total</v>
          </cell>
          <cell r="D668" t="str">
            <v>YPDCA1000 Total</v>
          </cell>
          <cell r="E668" t="str">
            <v>YPDCA</v>
          </cell>
          <cell r="F668">
            <v>1000</v>
          </cell>
          <cell r="G668" t="str">
            <v>YPDCA1000</v>
          </cell>
          <cell r="H668" t="str">
            <v>CAPITAL LIABILITIES</v>
          </cell>
          <cell r="I668" t="str">
            <v>OTHER LONG TERM</v>
          </cell>
          <cell r="J668" t="str">
            <v>OBLIG UNDER FINANCE LEASES</v>
          </cell>
          <cell r="K668" t="str">
            <v>CREDITS - MISCELLANEOUS     .</v>
          </cell>
          <cell r="N668" t="e">
            <v>#REF!</v>
          </cell>
          <cell r="O668" t="e">
            <v>#REF!</v>
          </cell>
          <cell r="R668" t="e">
            <v>#REF!</v>
          </cell>
          <cell r="S668" t="e">
            <v>#REF!</v>
          </cell>
          <cell r="T668" t="e">
            <v>#REF!</v>
          </cell>
          <cell r="U668" t="e">
            <v>#REF!</v>
          </cell>
          <cell r="V668" t="e">
            <v>#REF!</v>
          </cell>
          <cell r="W668" t="e">
            <v>#REF!</v>
          </cell>
          <cell r="X668" t="e">
            <v>#REF!</v>
          </cell>
          <cell r="Y668" t="e">
            <v>#REF!</v>
          </cell>
          <cell r="AA668" t="e">
            <v>#REF!</v>
          </cell>
          <cell r="AB668" t="e">
            <v>#REF!</v>
          </cell>
          <cell r="AC668" t="e">
            <v>#REF!</v>
          </cell>
          <cell r="AE668" t="e">
            <v>#REF!</v>
          </cell>
          <cell r="AF668" t="e">
            <v>#REF!</v>
          </cell>
          <cell r="AG668" t="e">
            <v>#REF!</v>
          </cell>
          <cell r="AH668" t="e">
            <v>#REF!</v>
          </cell>
          <cell r="AI668" t="e">
            <v>#REF!</v>
          </cell>
          <cell r="AJ668" t="e">
            <v>#REF!</v>
          </cell>
          <cell r="AK668" t="e">
            <v>#REF!</v>
          </cell>
          <cell r="AL668" t="e">
            <v>#REF!</v>
          </cell>
          <cell r="AM668" t="e">
            <v>#REF!</v>
          </cell>
          <cell r="AN668" t="e">
            <v>#REF!</v>
          </cell>
          <cell r="AR668" t="e">
            <v>#REF!</v>
          </cell>
          <cell r="BX668">
            <v>0</v>
          </cell>
          <cell r="BY668">
            <v>0</v>
          </cell>
          <cell r="CA668" t="e">
            <v>#REF!</v>
          </cell>
          <cell r="CB668" t="e">
            <v>#REF!</v>
          </cell>
          <cell r="CC668">
            <v>0</v>
          </cell>
          <cell r="CD668">
            <v>0</v>
          </cell>
          <cell r="CE668">
            <v>0</v>
          </cell>
          <cell r="CH668" t="str">
            <v>Other Long Term Liabilities</v>
          </cell>
          <cell r="CJ668" t="e">
            <v>#REF!</v>
          </cell>
        </row>
        <row r="669">
          <cell r="A669" t="str">
            <v>YPDDA0 Total</v>
          </cell>
          <cell r="B669" t="str">
            <v>YPDDA0</v>
          </cell>
          <cell r="C669" t="str">
            <v xml:space="preserve"> Total</v>
          </cell>
          <cell r="D669" t="str">
            <v>YPDDA0 Total</v>
          </cell>
          <cell r="E669" t="str">
            <v>YPDDA</v>
          </cell>
          <cell r="F669">
            <v>0</v>
          </cell>
          <cell r="G669" t="str">
            <v>YPDDA0</v>
          </cell>
          <cell r="H669" t="str">
            <v>CAPITAL LIABILITIES</v>
          </cell>
          <cell r="I669" t="str">
            <v>GOVT GRANTS DEFERRED</v>
          </cell>
          <cell r="J669" t="str">
            <v>DEFRA</v>
          </cell>
          <cell r="K669" t="str">
            <v>DEBITS - MISCELLANEOUS     .</v>
          </cell>
          <cell r="N669" t="e">
            <v>#REF!</v>
          </cell>
          <cell r="O669" t="e">
            <v>#REF!</v>
          </cell>
          <cell r="R669" t="e">
            <v>#REF!</v>
          </cell>
          <cell r="S669" t="e">
            <v>#REF!</v>
          </cell>
          <cell r="T669" t="e">
            <v>#REF!</v>
          </cell>
          <cell r="U669" t="e">
            <v>#REF!</v>
          </cell>
          <cell r="V669" t="e">
            <v>#REF!</v>
          </cell>
          <cell r="W669" t="e">
            <v>#REF!</v>
          </cell>
          <cell r="X669" t="e">
            <v>#REF!</v>
          </cell>
          <cell r="Y669" t="e">
            <v>#REF!</v>
          </cell>
          <cell r="AA669" t="e">
            <v>#REF!</v>
          </cell>
          <cell r="AB669" t="e">
            <v>#REF!</v>
          </cell>
          <cell r="AC669" t="e">
            <v>#REF!</v>
          </cell>
          <cell r="AE669" t="e">
            <v>#REF!</v>
          </cell>
          <cell r="AF669" t="e">
            <v>#REF!</v>
          </cell>
          <cell r="AG669" t="e">
            <v>#REF!</v>
          </cell>
          <cell r="AH669" t="e">
            <v>#REF!</v>
          </cell>
          <cell r="AI669" t="e">
            <v>#REF!</v>
          </cell>
          <cell r="AJ669" t="e">
            <v>#REF!</v>
          </cell>
          <cell r="AK669" t="e">
            <v>#REF!</v>
          </cell>
          <cell r="AL669" t="e">
            <v>#REF!</v>
          </cell>
          <cell r="AM669" t="e">
            <v>#REF!</v>
          </cell>
          <cell r="AN669" t="e">
            <v>#REF!</v>
          </cell>
          <cell r="AR669" t="e">
            <v>#REF!</v>
          </cell>
          <cell r="BX669">
            <v>0</v>
          </cell>
          <cell r="BY669">
            <v>0</v>
          </cell>
          <cell r="CA669" t="e">
            <v>#REF!</v>
          </cell>
          <cell r="CB669" t="e">
            <v>#REF!</v>
          </cell>
          <cell r="CC669">
            <v>0</v>
          </cell>
          <cell r="CD669">
            <v>0</v>
          </cell>
          <cell r="CE669" t="str">
            <v>Government Grants Deferred</v>
          </cell>
          <cell r="CG669" t="e">
            <v>#REF!</v>
          </cell>
          <cell r="CH669" t="str">
            <v>Capital Grants Receipts in Advance</v>
          </cell>
          <cell r="CJ669" t="e">
            <v>#REF!</v>
          </cell>
        </row>
        <row r="670">
          <cell r="A670" t="str">
            <v>YPDDA1010 Total</v>
          </cell>
          <cell r="B670" t="str">
            <v>YPDDA1010</v>
          </cell>
          <cell r="C670" t="str">
            <v xml:space="preserve"> Total</v>
          </cell>
          <cell r="D670" t="str">
            <v>YPDDA1010 Total</v>
          </cell>
          <cell r="E670" t="str">
            <v>YPDDA</v>
          </cell>
          <cell r="F670">
            <v>1010</v>
          </cell>
          <cell r="G670" t="str">
            <v>YPDDA1010</v>
          </cell>
          <cell r="H670" t="str">
            <v>CAPITAL LIABILITIES</v>
          </cell>
          <cell r="I670" t="str">
            <v>GOVT GRANTS DEFERRED</v>
          </cell>
          <cell r="J670" t="str">
            <v>DEFRA</v>
          </cell>
          <cell r="K670" t="str">
            <v>CREDITS - BALANCE B/FWD      .</v>
          </cell>
          <cell r="L670">
            <v>-4427432</v>
          </cell>
          <cell r="N670" t="e">
            <v>#REF!</v>
          </cell>
          <cell r="O670" t="e">
            <v>#REF!</v>
          </cell>
          <cell r="R670" t="e">
            <v>#REF!</v>
          </cell>
          <cell r="S670" t="e">
            <v>#REF!</v>
          </cell>
          <cell r="T670" t="e">
            <v>#REF!</v>
          </cell>
          <cell r="U670" t="e">
            <v>#REF!</v>
          </cell>
          <cell r="V670" t="e">
            <v>#REF!</v>
          </cell>
          <cell r="W670" t="e">
            <v>#REF!</v>
          </cell>
          <cell r="X670" t="e">
            <v>#REF!</v>
          </cell>
          <cell r="Y670" t="e">
            <v>#REF!</v>
          </cell>
          <cell r="AA670" t="e">
            <v>#REF!</v>
          </cell>
          <cell r="AB670" t="e">
            <v>#REF!</v>
          </cell>
          <cell r="AC670" t="e">
            <v>#REF!</v>
          </cell>
          <cell r="AE670" t="e">
            <v>#REF!</v>
          </cell>
          <cell r="AF670" t="e">
            <v>#REF!</v>
          </cell>
          <cell r="AG670" t="e">
            <v>#REF!</v>
          </cell>
          <cell r="AH670" t="e">
            <v>#REF!</v>
          </cell>
          <cell r="AI670" t="e">
            <v>#REF!</v>
          </cell>
          <cell r="AJ670" t="e">
            <v>#REF!</v>
          </cell>
          <cell r="AK670" t="e">
            <v>#REF!</v>
          </cell>
          <cell r="AL670" t="e">
            <v>#REF!</v>
          </cell>
          <cell r="AM670" t="e">
            <v>#REF!</v>
          </cell>
          <cell r="AN670" t="e">
            <v>#REF!</v>
          </cell>
          <cell r="AR670" t="e">
            <v>#REF!</v>
          </cell>
          <cell r="BX670">
            <v>0</v>
          </cell>
          <cell r="BY670">
            <v>0</v>
          </cell>
          <cell r="CA670" t="e">
            <v>#REF!</v>
          </cell>
          <cell r="CB670" t="e">
            <v>#REF!</v>
          </cell>
          <cell r="CC670">
            <v>0</v>
          </cell>
          <cell r="CD670">
            <v>0</v>
          </cell>
          <cell r="CE670" t="str">
            <v>Government Grants Deferred</v>
          </cell>
          <cell r="CG670" t="e">
            <v>#REF!</v>
          </cell>
          <cell r="CH670" t="str">
            <v>Capital Grants Receipts in Advance</v>
          </cell>
          <cell r="CJ670" t="e">
            <v>#REF!</v>
          </cell>
        </row>
        <row r="671">
          <cell r="A671" t="str">
            <v>YPDDA1000 Total</v>
          </cell>
          <cell r="B671" t="str">
            <v>YPDDA1000</v>
          </cell>
          <cell r="C671" t="str">
            <v xml:space="preserve"> Total</v>
          </cell>
          <cell r="D671" t="str">
            <v>YPDDA1000 Total</v>
          </cell>
          <cell r="E671" t="str">
            <v>YPDDA</v>
          </cell>
          <cell r="F671">
            <v>1000</v>
          </cell>
          <cell r="G671" t="str">
            <v>YPDDA1000</v>
          </cell>
          <cell r="H671" t="str">
            <v>CAPITAL LIABILITIES</v>
          </cell>
          <cell r="I671" t="str">
            <v>GOVT GRANTS DEFERRED</v>
          </cell>
          <cell r="J671" t="str">
            <v>DEFRA</v>
          </cell>
          <cell r="K671" t="str">
            <v>CREDITS - MISCELLANEOUS     .</v>
          </cell>
          <cell r="N671" t="e">
            <v>#REF!</v>
          </cell>
          <cell r="O671" t="e">
            <v>#REF!</v>
          </cell>
          <cell r="R671" t="e">
            <v>#REF!</v>
          </cell>
          <cell r="S671" t="e">
            <v>#REF!</v>
          </cell>
          <cell r="T671" t="e">
            <v>#REF!</v>
          </cell>
          <cell r="U671" t="e">
            <v>#REF!</v>
          </cell>
          <cell r="V671" t="e">
            <v>#REF!</v>
          </cell>
          <cell r="W671" t="e">
            <v>#REF!</v>
          </cell>
          <cell r="X671" t="e">
            <v>#REF!</v>
          </cell>
          <cell r="Y671" t="e">
            <v>#REF!</v>
          </cell>
          <cell r="AA671" t="e">
            <v>#REF!</v>
          </cell>
          <cell r="AB671" t="e">
            <v>#REF!</v>
          </cell>
          <cell r="AC671" t="e">
            <v>#REF!</v>
          </cell>
          <cell r="AE671" t="e">
            <v>#REF!</v>
          </cell>
          <cell r="AF671" t="e">
            <v>#REF!</v>
          </cell>
          <cell r="AG671" t="e">
            <v>#REF!</v>
          </cell>
          <cell r="AH671" t="e">
            <v>#REF!</v>
          </cell>
          <cell r="AI671" t="e">
            <v>#REF!</v>
          </cell>
          <cell r="AJ671" t="e">
            <v>#REF!</v>
          </cell>
          <cell r="AK671" t="e">
            <v>#REF!</v>
          </cell>
          <cell r="AL671" t="e">
            <v>#REF!</v>
          </cell>
          <cell r="AM671" t="e">
            <v>#REF!</v>
          </cell>
          <cell r="AN671" t="e">
            <v>#REF!</v>
          </cell>
          <cell r="AR671" t="e">
            <v>#REF!</v>
          </cell>
          <cell r="BX671">
            <v>0</v>
          </cell>
          <cell r="BY671">
            <v>0</v>
          </cell>
          <cell r="CA671" t="e">
            <v>#REF!</v>
          </cell>
          <cell r="CB671" t="e">
            <v>#REF!</v>
          </cell>
          <cell r="CC671">
            <v>0</v>
          </cell>
          <cell r="CD671">
            <v>0</v>
          </cell>
          <cell r="CE671">
            <v>0</v>
          </cell>
          <cell r="CH671" t="str">
            <v>Capital Grants Receipts in Advance</v>
          </cell>
          <cell r="CJ671" t="e">
            <v>#REF!</v>
          </cell>
        </row>
        <row r="672">
          <cell r="A672" t="str">
            <v>YPDDB0 Total</v>
          </cell>
          <cell r="B672" t="str">
            <v>YPDDB0</v>
          </cell>
          <cell r="C672" t="str">
            <v xml:space="preserve"> Total</v>
          </cell>
          <cell r="D672" t="str">
            <v>YPDDB0 Total</v>
          </cell>
          <cell r="E672" t="str">
            <v>YPDDB</v>
          </cell>
          <cell r="F672">
            <v>0</v>
          </cell>
          <cell r="G672" t="str">
            <v>YPDDB0</v>
          </cell>
          <cell r="H672" t="str">
            <v>CAPITAL LIABILITIES</v>
          </cell>
          <cell r="I672" t="str">
            <v>GOVT GRANTS DEFERRED</v>
          </cell>
          <cell r="J672" t="str">
            <v>SOUTH SEFTON</v>
          </cell>
          <cell r="K672" t="str">
            <v>DEBITS - MISCELLANEOUS     .</v>
          </cell>
          <cell r="N672" t="e">
            <v>#REF!</v>
          </cell>
          <cell r="O672" t="e">
            <v>#REF!</v>
          </cell>
          <cell r="R672" t="e">
            <v>#REF!</v>
          </cell>
          <cell r="S672" t="e">
            <v>#REF!</v>
          </cell>
          <cell r="T672" t="e">
            <v>#REF!</v>
          </cell>
          <cell r="U672" t="e">
            <v>#REF!</v>
          </cell>
          <cell r="V672" t="e">
            <v>#REF!</v>
          </cell>
          <cell r="W672" t="e">
            <v>#REF!</v>
          </cell>
          <cell r="X672" t="e">
            <v>#REF!</v>
          </cell>
          <cell r="Y672" t="e">
            <v>#REF!</v>
          </cell>
          <cell r="AA672" t="e">
            <v>#REF!</v>
          </cell>
          <cell r="AB672" t="e">
            <v>#REF!</v>
          </cell>
          <cell r="AC672" t="e">
            <v>#REF!</v>
          </cell>
          <cell r="AE672" t="e">
            <v>#REF!</v>
          </cell>
          <cell r="AF672" t="e">
            <v>#REF!</v>
          </cell>
          <cell r="AG672" t="e">
            <v>#REF!</v>
          </cell>
          <cell r="AH672" t="e">
            <v>#REF!</v>
          </cell>
          <cell r="AI672" t="e">
            <v>#REF!</v>
          </cell>
          <cell r="AJ672" t="e">
            <v>#REF!</v>
          </cell>
          <cell r="AK672" t="e">
            <v>#REF!</v>
          </cell>
          <cell r="AL672" t="e">
            <v>#REF!</v>
          </cell>
          <cell r="AM672" t="e">
            <v>#REF!</v>
          </cell>
          <cell r="AN672" t="e">
            <v>#REF!</v>
          </cell>
          <cell r="AR672" t="e">
            <v>#REF!</v>
          </cell>
          <cell r="BX672">
            <v>0</v>
          </cell>
          <cell r="BY672">
            <v>0</v>
          </cell>
          <cell r="CA672" t="e">
            <v>#REF!</v>
          </cell>
          <cell r="CB672" t="e">
            <v>#REF!</v>
          </cell>
          <cell r="CC672">
            <v>0</v>
          </cell>
          <cell r="CD672">
            <v>0</v>
          </cell>
          <cell r="CE672" t="str">
            <v>Government Grants Deferred</v>
          </cell>
          <cell r="CG672" t="e">
            <v>#REF!</v>
          </cell>
          <cell r="CH672" t="str">
            <v>Capital Grants Receipts in Advance</v>
          </cell>
          <cell r="CJ672" t="e">
            <v>#REF!</v>
          </cell>
        </row>
        <row r="673">
          <cell r="A673" t="str">
            <v>YPDDB1010 Total</v>
          </cell>
          <cell r="B673" t="str">
            <v>YPDDB1010</v>
          </cell>
          <cell r="C673" t="str">
            <v xml:space="preserve"> Total</v>
          </cell>
          <cell r="D673" t="str">
            <v>YPDDB1010 Total</v>
          </cell>
          <cell r="E673" t="str">
            <v>YPDDB</v>
          </cell>
          <cell r="F673">
            <v>1010</v>
          </cell>
          <cell r="G673" t="str">
            <v>YPDDB1010</v>
          </cell>
          <cell r="H673" t="str">
            <v>CAPITAL LIABILITIES</v>
          </cell>
          <cell r="I673" t="str">
            <v>GOVT GRANTS DEFERRED</v>
          </cell>
          <cell r="J673" t="str">
            <v>SOUTH SEFTON</v>
          </cell>
          <cell r="K673" t="str">
            <v>CREDITS - BALANCE B/FWD      .</v>
          </cell>
          <cell r="L673">
            <v>-456000</v>
          </cell>
          <cell r="N673" t="e">
            <v>#REF!</v>
          </cell>
          <cell r="O673" t="e">
            <v>#REF!</v>
          </cell>
          <cell r="R673" t="e">
            <v>#REF!</v>
          </cell>
          <cell r="S673" t="e">
            <v>#REF!</v>
          </cell>
          <cell r="T673" t="e">
            <v>#REF!</v>
          </cell>
          <cell r="U673" t="e">
            <v>#REF!</v>
          </cell>
          <cell r="V673" t="e">
            <v>#REF!</v>
          </cell>
          <cell r="W673" t="e">
            <v>#REF!</v>
          </cell>
          <cell r="X673" t="e">
            <v>#REF!</v>
          </cell>
          <cell r="Y673" t="e">
            <v>#REF!</v>
          </cell>
          <cell r="AA673" t="e">
            <v>#REF!</v>
          </cell>
          <cell r="AB673" t="e">
            <v>#REF!</v>
          </cell>
          <cell r="AC673" t="e">
            <v>#REF!</v>
          </cell>
          <cell r="AE673" t="e">
            <v>#REF!</v>
          </cell>
          <cell r="AF673" t="e">
            <v>#REF!</v>
          </cell>
          <cell r="AG673" t="e">
            <v>#REF!</v>
          </cell>
          <cell r="AH673" t="e">
            <v>#REF!</v>
          </cell>
          <cell r="AI673" t="e">
            <v>#REF!</v>
          </cell>
          <cell r="AJ673" t="e">
            <v>#REF!</v>
          </cell>
          <cell r="AK673" t="e">
            <v>#REF!</v>
          </cell>
          <cell r="AL673" t="e">
            <v>#REF!</v>
          </cell>
          <cell r="AM673" t="e">
            <v>#REF!</v>
          </cell>
          <cell r="AN673" t="e">
            <v>#REF!</v>
          </cell>
          <cell r="AR673" t="e">
            <v>#REF!</v>
          </cell>
          <cell r="BX673">
            <v>0</v>
          </cell>
          <cell r="BY673">
            <v>0</v>
          </cell>
          <cell r="CA673" t="e">
            <v>#REF!</v>
          </cell>
          <cell r="CB673" t="e">
            <v>#REF!</v>
          </cell>
          <cell r="CC673">
            <v>0</v>
          </cell>
          <cell r="CD673">
            <v>0</v>
          </cell>
          <cell r="CE673" t="str">
            <v>Government Grants Deferred</v>
          </cell>
          <cell r="CG673" t="e">
            <v>#REF!</v>
          </cell>
          <cell r="CH673" t="str">
            <v>Capital Grants Receipts in Advance</v>
          </cell>
          <cell r="CJ673" t="e">
            <v>#REF!</v>
          </cell>
        </row>
        <row r="674">
          <cell r="A674" t="str">
            <v>YPDDB1000 Total</v>
          </cell>
          <cell r="B674" t="str">
            <v>YPDDB1000</v>
          </cell>
          <cell r="C674" t="str">
            <v xml:space="preserve"> Total</v>
          </cell>
          <cell r="D674" t="str">
            <v>YPDDB1000 Total</v>
          </cell>
          <cell r="E674" t="str">
            <v>YPDDB</v>
          </cell>
          <cell r="F674">
            <v>1000</v>
          </cell>
          <cell r="G674" t="str">
            <v>YPDDB1000</v>
          </cell>
          <cell r="H674" t="str">
            <v>CAPITAL LIABILITIES</v>
          </cell>
          <cell r="I674" t="str">
            <v>GOVT GRANTS DEFERRED</v>
          </cell>
          <cell r="J674" t="str">
            <v>SOUTH SEFTON</v>
          </cell>
          <cell r="K674" t="str">
            <v>CREDITS - MISCELLANEOUS     .</v>
          </cell>
          <cell r="N674" t="e">
            <v>#REF!</v>
          </cell>
          <cell r="O674" t="e">
            <v>#REF!</v>
          </cell>
          <cell r="R674" t="e">
            <v>#REF!</v>
          </cell>
          <cell r="S674" t="e">
            <v>#REF!</v>
          </cell>
          <cell r="T674" t="e">
            <v>#REF!</v>
          </cell>
          <cell r="U674" t="e">
            <v>#REF!</v>
          </cell>
          <cell r="V674" t="e">
            <v>#REF!</v>
          </cell>
          <cell r="W674" t="e">
            <v>#REF!</v>
          </cell>
          <cell r="X674" t="e">
            <v>#REF!</v>
          </cell>
          <cell r="Y674" t="e">
            <v>#REF!</v>
          </cell>
          <cell r="AA674" t="e">
            <v>#REF!</v>
          </cell>
          <cell r="AB674" t="e">
            <v>#REF!</v>
          </cell>
          <cell r="AC674" t="e">
            <v>#REF!</v>
          </cell>
          <cell r="AE674" t="e">
            <v>#REF!</v>
          </cell>
          <cell r="AF674" t="e">
            <v>#REF!</v>
          </cell>
          <cell r="AG674" t="e">
            <v>#REF!</v>
          </cell>
          <cell r="AH674" t="e">
            <v>#REF!</v>
          </cell>
          <cell r="AI674" t="e">
            <v>#REF!</v>
          </cell>
          <cell r="AJ674" t="e">
            <v>#REF!</v>
          </cell>
          <cell r="AK674" t="e">
            <v>#REF!</v>
          </cell>
          <cell r="AL674" t="e">
            <v>#REF!</v>
          </cell>
          <cell r="AM674" t="e">
            <v>#REF!</v>
          </cell>
          <cell r="AN674" t="e">
            <v>#REF!</v>
          </cell>
          <cell r="AR674" t="e">
            <v>#REF!</v>
          </cell>
          <cell r="BX674">
            <v>0</v>
          </cell>
          <cell r="BY674">
            <v>0</v>
          </cell>
          <cell r="CA674" t="e">
            <v>#REF!</v>
          </cell>
          <cell r="CB674" t="e">
            <v>#REF!</v>
          </cell>
          <cell r="CC674">
            <v>0</v>
          </cell>
          <cell r="CD674">
            <v>0</v>
          </cell>
          <cell r="CE674">
            <v>0</v>
          </cell>
          <cell r="CH674" t="str">
            <v>Capital Grants Receipts in Advance</v>
          </cell>
          <cell r="CJ674" t="e">
            <v>#REF!</v>
          </cell>
        </row>
        <row r="675">
          <cell r="A675" t="str">
            <v>YPDDC0 Total</v>
          </cell>
          <cell r="B675" t="str">
            <v>YPDDC0</v>
          </cell>
          <cell r="C675" t="str">
            <v xml:space="preserve"> Total</v>
          </cell>
          <cell r="D675" t="str">
            <v>YPDDC0 Total</v>
          </cell>
          <cell r="E675" t="str">
            <v>YPDDC</v>
          </cell>
          <cell r="F675">
            <v>0</v>
          </cell>
          <cell r="G675" t="str">
            <v>YPDDC0</v>
          </cell>
          <cell r="H675" t="str">
            <v>CAPITAL LIABILITIES</v>
          </cell>
          <cell r="I675" t="str">
            <v>GOVT GRANTS DEFERRED</v>
          </cell>
          <cell r="J675" t="str">
            <v>HUYTON (FAIRPORT NTDP)</v>
          </cell>
          <cell r="K675" t="str">
            <v>DEBITS - MISCELLANEOUS     .</v>
          </cell>
          <cell r="N675" t="e">
            <v>#REF!</v>
          </cell>
          <cell r="O675" t="e">
            <v>#REF!</v>
          </cell>
          <cell r="R675" t="e">
            <v>#REF!</v>
          </cell>
          <cell r="S675" t="e">
            <v>#REF!</v>
          </cell>
          <cell r="T675" t="e">
            <v>#REF!</v>
          </cell>
          <cell r="U675" t="e">
            <v>#REF!</v>
          </cell>
          <cell r="V675" t="e">
            <v>#REF!</v>
          </cell>
          <cell r="W675" t="e">
            <v>#REF!</v>
          </cell>
          <cell r="X675" t="e">
            <v>#REF!</v>
          </cell>
          <cell r="Y675" t="e">
            <v>#REF!</v>
          </cell>
          <cell r="AA675" t="e">
            <v>#REF!</v>
          </cell>
          <cell r="AB675" t="e">
            <v>#REF!</v>
          </cell>
          <cell r="AC675" t="e">
            <v>#REF!</v>
          </cell>
          <cell r="AE675" t="e">
            <v>#REF!</v>
          </cell>
          <cell r="AF675" t="e">
            <v>#REF!</v>
          </cell>
          <cell r="AG675" t="e">
            <v>#REF!</v>
          </cell>
          <cell r="AH675" t="e">
            <v>#REF!</v>
          </cell>
          <cell r="AI675" t="e">
            <v>#REF!</v>
          </cell>
          <cell r="AJ675" t="e">
            <v>#REF!</v>
          </cell>
          <cell r="AK675" t="e">
            <v>#REF!</v>
          </cell>
          <cell r="AL675" t="e">
            <v>#REF!</v>
          </cell>
          <cell r="AM675" t="e">
            <v>#REF!</v>
          </cell>
          <cell r="AN675" t="e">
            <v>#REF!</v>
          </cell>
          <cell r="AR675" t="e">
            <v>#REF!</v>
          </cell>
          <cell r="BX675">
            <v>0</v>
          </cell>
          <cell r="BY675">
            <v>0</v>
          </cell>
          <cell r="CA675" t="e">
            <v>#REF!</v>
          </cell>
          <cell r="CB675" t="e">
            <v>#REF!</v>
          </cell>
          <cell r="CC675">
            <v>0</v>
          </cell>
          <cell r="CD675">
            <v>0</v>
          </cell>
          <cell r="CE675" t="str">
            <v>Government Grants Deferred</v>
          </cell>
          <cell r="CG675" t="e">
            <v>#REF!</v>
          </cell>
          <cell r="CH675" t="str">
            <v>Capital Grants Receipts in Advance</v>
          </cell>
          <cell r="CJ675" t="e">
            <v>#REF!</v>
          </cell>
        </row>
        <row r="676">
          <cell r="A676" t="str">
            <v>YPDDC1010 Total</v>
          </cell>
          <cell r="B676" t="str">
            <v>YPDDC1010</v>
          </cell>
          <cell r="C676" t="str">
            <v xml:space="preserve"> Total</v>
          </cell>
          <cell r="D676" t="str">
            <v>YPDDC1010 Total</v>
          </cell>
          <cell r="E676" t="str">
            <v>YPDDC</v>
          </cell>
          <cell r="F676">
            <v>1010</v>
          </cell>
          <cell r="G676" t="str">
            <v>YPDDC1010</v>
          </cell>
          <cell r="H676" t="str">
            <v>CAPITAL LIABILITIES</v>
          </cell>
          <cell r="I676" t="str">
            <v>GOVT GRANTS DEFERRED</v>
          </cell>
          <cell r="J676" t="str">
            <v>HUYTON (FAIRPORT NTDP)</v>
          </cell>
          <cell r="K676" t="str">
            <v>CREDITS - BALANCE B/FWD      .</v>
          </cell>
          <cell r="L676">
            <v>-7028874</v>
          </cell>
          <cell r="N676" t="e">
            <v>#REF!</v>
          </cell>
          <cell r="O676" t="e">
            <v>#REF!</v>
          </cell>
          <cell r="R676" t="e">
            <v>#REF!</v>
          </cell>
          <cell r="S676" t="e">
            <v>#REF!</v>
          </cell>
          <cell r="T676" t="e">
            <v>#REF!</v>
          </cell>
          <cell r="U676" t="e">
            <v>#REF!</v>
          </cell>
          <cell r="V676" t="e">
            <v>#REF!</v>
          </cell>
          <cell r="W676" t="e">
            <v>#REF!</v>
          </cell>
          <cell r="X676" t="e">
            <v>#REF!</v>
          </cell>
          <cell r="Y676" t="e">
            <v>#REF!</v>
          </cell>
          <cell r="AA676" t="e">
            <v>#REF!</v>
          </cell>
          <cell r="AB676" t="e">
            <v>#REF!</v>
          </cell>
          <cell r="AC676" t="e">
            <v>#REF!</v>
          </cell>
          <cell r="AE676" t="e">
            <v>#REF!</v>
          </cell>
          <cell r="AF676" t="e">
            <v>#REF!</v>
          </cell>
          <cell r="AG676" t="e">
            <v>#REF!</v>
          </cell>
          <cell r="AH676" t="e">
            <v>#REF!</v>
          </cell>
          <cell r="AI676" t="e">
            <v>#REF!</v>
          </cell>
          <cell r="AJ676" t="e">
            <v>#REF!</v>
          </cell>
          <cell r="AK676" t="e">
            <v>#REF!</v>
          </cell>
          <cell r="AL676" t="e">
            <v>#REF!</v>
          </cell>
          <cell r="AM676" t="e">
            <v>#REF!</v>
          </cell>
          <cell r="AN676" t="e">
            <v>#REF!</v>
          </cell>
          <cell r="AR676" t="e">
            <v>#REF!</v>
          </cell>
          <cell r="BX676">
            <v>0</v>
          </cell>
          <cell r="BY676">
            <v>0</v>
          </cell>
          <cell r="CA676" t="e">
            <v>#REF!</v>
          </cell>
          <cell r="CB676" t="e">
            <v>#REF!</v>
          </cell>
          <cell r="CC676">
            <v>0</v>
          </cell>
          <cell r="CD676">
            <v>0</v>
          </cell>
          <cell r="CE676" t="str">
            <v>Government Grants Deferred</v>
          </cell>
          <cell r="CG676" t="e">
            <v>#REF!</v>
          </cell>
          <cell r="CH676" t="str">
            <v>Capital Grants Receipts in Advance</v>
          </cell>
          <cell r="CJ676" t="e">
            <v>#REF!</v>
          </cell>
        </row>
        <row r="677">
          <cell r="A677" t="str">
            <v>YPDDC1000 Total</v>
          </cell>
          <cell r="B677" t="str">
            <v>YPDDC1000</v>
          </cell>
          <cell r="C677" t="str">
            <v xml:space="preserve"> Total</v>
          </cell>
          <cell r="D677" t="str">
            <v>YPDDC1000 Total</v>
          </cell>
          <cell r="E677" t="str">
            <v>YPDDC</v>
          </cell>
          <cell r="F677">
            <v>1000</v>
          </cell>
          <cell r="G677" t="str">
            <v>YPDDC1000</v>
          </cell>
          <cell r="H677" t="str">
            <v>CAPITAL LIABILITIES</v>
          </cell>
          <cell r="I677" t="str">
            <v>GOVT GRANTS DEFERRED</v>
          </cell>
          <cell r="J677" t="str">
            <v>HUYTON (FAIRPORT NTDP)</v>
          </cell>
          <cell r="K677" t="str">
            <v>CREDITS - MISCELLANEOUS     .</v>
          </cell>
          <cell r="N677" t="e">
            <v>#REF!</v>
          </cell>
          <cell r="O677" t="e">
            <v>#REF!</v>
          </cell>
          <cell r="R677" t="e">
            <v>#REF!</v>
          </cell>
          <cell r="S677" t="e">
            <v>#REF!</v>
          </cell>
          <cell r="T677" t="e">
            <v>#REF!</v>
          </cell>
          <cell r="U677" t="e">
            <v>#REF!</v>
          </cell>
          <cell r="V677" t="e">
            <v>#REF!</v>
          </cell>
          <cell r="W677" t="e">
            <v>#REF!</v>
          </cell>
          <cell r="X677" t="e">
            <v>#REF!</v>
          </cell>
          <cell r="Y677" t="e">
            <v>#REF!</v>
          </cell>
          <cell r="AA677" t="e">
            <v>#REF!</v>
          </cell>
          <cell r="AB677" t="e">
            <v>#REF!</v>
          </cell>
          <cell r="AC677" t="e">
            <v>#REF!</v>
          </cell>
          <cell r="AE677" t="e">
            <v>#REF!</v>
          </cell>
          <cell r="AF677" t="e">
            <v>#REF!</v>
          </cell>
          <cell r="AG677" t="e">
            <v>#REF!</v>
          </cell>
          <cell r="AH677" t="e">
            <v>#REF!</v>
          </cell>
          <cell r="AI677" t="e">
            <v>#REF!</v>
          </cell>
          <cell r="AJ677" t="e">
            <v>#REF!</v>
          </cell>
          <cell r="AK677" t="e">
            <v>#REF!</v>
          </cell>
          <cell r="AL677" t="e">
            <v>#REF!</v>
          </cell>
          <cell r="AM677" t="e">
            <v>#REF!</v>
          </cell>
          <cell r="AN677" t="e">
            <v>#REF!</v>
          </cell>
          <cell r="AR677" t="e">
            <v>#REF!</v>
          </cell>
          <cell r="BX677">
            <v>0</v>
          </cell>
          <cell r="BY677">
            <v>0</v>
          </cell>
          <cell r="CA677" t="e">
            <v>#REF!</v>
          </cell>
          <cell r="CB677" t="e">
            <v>#REF!</v>
          </cell>
          <cell r="CC677">
            <v>0</v>
          </cell>
          <cell r="CD677">
            <v>0</v>
          </cell>
          <cell r="CE677">
            <v>0</v>
          </cell>
          <cell r="CH677" t="str">
            <v>Capital Grants Receipts in Advance</v>
          </cell>
          <cell r="CJ677" t="e">
            <v>#REF!</v>
          </cell>
        </row>
        <row r="678">
          <cell r="A678" t="str">
            <v>YPDLB1000 Total</v>
          </cell>
          <cell r="B678" t="str">
            <v>YPDLB1000</v>
          </cell>
          <cell r="C678" t="str">
            <v xml:space="preserve"> Total</v>
          </cell>
          <cell r="D678" t="str">
            <v>YPDLB1000 Total</v>
          </cell>
          <cell r="E678" t="str">
            <v>YPDLB</v>
          </cell>
          <cell r="F678">
            <v>1000</v>
          </cell>
          <cell r="G678" t="str">
            <v>YPDLB1000</v>
          </cell>
          <cell r="H678" t="str">
            <v>CAPITAL LIABILITIES</v>
          </cell>
          <cell r="I678" t="str">
            <v>CREDITORS</v>
          </cell>
          <cell r="J678" t="str">
            <v>SUNDRY</v>
          </cell>
          <cell r="K678" t="str">
            <v>CREDITS - MISCELLANEOUS     .</v>
          </cell>
          <cell r="N678" t="e">
            <v>#REF!</v>
          </cell>
          <cell r="O678" t="e">
            <v>#REF!</v>
          </cell>
          <cell r="R678" t="e">
            <v>#REF!</v>
          </cell>
          <cell r="S678" t="e">
            <v>#REF!</v>
          </cell>
          <cell r="T678" t="e">
            <v>#REF!</v>
          </cell>
          <cell r="U678" t="e">
            <v>#REF!</v>
          </cell>
          <cell r="V678" t="e">
            <v>#REF!</v>
          </cell>
          <cell r="W678" t="e">
            <v>#REF!</v>
          </cell>
          <cell r="X678" t="e">
            <v>#REF!</v>
          </cell>
          <cell r="Y678" t="e">
            <v>#REF!</v>
          </cell>
          <cell r="AA678" t="e">
            <v>#REF!</v>
          </cell>
          <cell r="AB678" t="e">
            <v>#REF!</v>
          </cell>
          <cell r="AC678" t="e">
            <v>#REF!</v>
          </cell>
          <cell r="AE678" t="e">
            <v>#REF!</v>
          </cell>
          <cell r="AF678" t="e">
            <v>#REF!</v>
          </cell>
          <cell r="AG678" t="e">
            <v>#REF!</v>
          </cell>
          <cell r="AH678" t="e">
            <v>#REF!</v>
          </cell>
          <cell r="AI678" t="e">
            <v>#REF!</v>
          </cell>
          <cell r="AJ678" t="e">
            <v>#REF!</v>
          </cell>
          <cell r="AK678" t="e">
            <v>#REF!</v>
          </cell>
          <cell r="AL678" t="e">
            <v>#REF!</v>
          </cell>
          <cell r="AM678" t="e">
            <v>#REF!</v>
          </cell>
          <cell r="AN678" t="e">
            <v>#REF!</v>
          </cell>
          <cell r="AR678" t="e">
            <v>#REF!</v>
          </cell>
          <cell r="BX678">
            <v>0</v>
          </cell>
          <cell r="BY678">
            <v>0</v>
          </cell>
          <cell r="CA678" t="e">
            <v>#REF!</v>
          </cell>
          <cell r="CB678" t="e">
            <v>#REF!</v>
          </cell>
          <cell r="CC678">
            <v>0</v>
          </cell>
          <cell r="CD678">
            <v>0</v>
          </cell>
          <cell r="CE678" t="str">
            <v>Creditors</v>
          </cell>
          <cell r="CG678" t="e">
            <v>#REF!</v>
          </cell>
          <cell r="CH678" t="str">
            <v>Short Term Creditors</v>
          </cell>
          <cell r="CJ678" t="e">
            <v>#REF!</v>
          </cell>
        </row>
        <row r="679">
          <cell r="A679" t="str">
            <v>YPDLB1010 Total</v>
          </cell>
          <cell r="B679" t="str">
            <v>YPDLB1010</v>
          </cell>
          <cell r="C679" t="str">
            <v xml:space="preserve"> Total</v>
          </cell>
          <cell r="D679" t="str">
            <v>YPDLB1010 Total</v>
          </cell>
          <cell r="E679" t="str">
            <v>YPDLB</v>
          </cell>
          <cell r="F679">
            <v>1010</v>
          </cell>
          <cell r="G679" t="str">
            <v>YPDLB1010</v>
          </cell>
          <cell r="H679" t="str">
            <v>CAPITAL LIABILITIES</v>
          </cell>
          <cell r="I679" t="str">
            <v>CREDITORS</v>
          </cell>
          <cell r="J679" t="str">
            <v>SUNDRY</v>
          </cell>
          <cell r="K679" t="str">
            <v>CREDITS - BALANCE B/FWD      .</v>
          </cell>
          <cell r="L679">
            <v>-36959.15</v>
          </cell>
          <cell r="N679" t="e">
            <v>#REF!</v>
          </cell>
          <cell r="O679" t="e">
            <v>#REF!</v>
          </cell>
          <cell r="R679" t="e">
            <v>#REF!</v>
          </cell>
          <cell r="S679" t="e">
            <v>#REF!</v>
          </cell>
          <cell r="T679" t="e">
            <v>#REF!</v>
          </cell>
          <cell r="U679" t="e">
            <v>#REF!</v>
          </cell>
          <cell r="V679" t="e">
            <v>#REF!</v>
          </cell>
          <cell r="W679" t="e">
            <v>#REF!</v>
          </cell>
          <cell r="X679" t="e">
            <v>#REF!</v>
          </cell>
          <cell r="Y679" t="e">
            <v>#REF!</v>
          </cell>
          <cell r="AA679" t="e">
            <v>#REF!</v>
          </cell>
          <cell r="AB679" t="e">
            <v>#REF!</v>
          </cell>
          <cell r="AC679" t="e">
            <v>#REF!</v>
          </cell>
          <cell r="AE679" t="e">
            <v>#REF!</v>
          </cell>
          <cell r="AF679" t="e">
            <v>#REF!</v>
          </cell>
          <cell r="AG679" t="e">
            <v>#REF!</v>
          </cell>
          <cell r="AH679" t="e">
            <v>#REF!</v>
          </cell>
          <cell r="AI679" t="e">
            <v>#REF!</v>
          </cell>
          <cell r="AJ679" t="e">
            <v>#REF!</v>
          </cell>
          <cell r="AK679" t="e">
            <v>#REF!</v>
          </cell>
          <cell r="AL679" t="e">
            <v>#REF!</v>
          </cell>
          <cell r="AM679" t="e">
            <v>#REF!</v>
          </cell>
          <cell r="AN679" t="e">
            <v>#REF!</v>
          </cell>
          <cell r="AR679" t="e">
            <v>#REF!</v>
          </cell>
          <cell r="BX679">
            <v>0</v>
          </cell>
          <cell r="BY679">
            <v>0</v>
          </cell>
          <cell r="CA679" t="e">
            <v>#REF!</v>
          </cell>
          <cell r="CB679" t="e">
            <v>#REF!</v>
          </cell>
          <cell r="CC679">
            <v>0</v>
          </cell>
          <cell r="CD679">
            <v>0</v>
          </cell>
          <cell r="CE679" t="str">
            <v>Creditors</v>
          </cell>
          <cell r="CG679" t="e">
            <v>#REF!</v>
          </cell>
          <cell r="CH679" t="str">
            <v>Short Term Creditors</v>
          </cell>
          <cell r="CJ679" t="e">
            <v>#REF!</v>
          </cell>
        </row>
        <row r="680">
          <cell r="A680" t="str">
            <v>YPDQA0 Total</v>
          </cell>
          <cell r="B680" t="str">
            <v>YPDQA0</v>
          </cell>
          <cell r="C680" t="str">
            <v xml:space="preserve"> Total</v>
          </cell>
          <cell r="D680" t="str">
            <v>YPDQA0 Total</v>
          </cell>
          <cell r="E680" t="str">
            <v>YPDQA</v>
          </cell>
          <cell r="F680">
            <v>0</v>
          </cell>
          <cell r="G680" t="str">
            <v>YPDQA0</v>
          </cell>
          <cell r="H680" t="str">
            <v>CAPITAL LIABILITIES</v>
          </cell>
          <cell r="I680" t="str">
            <v>DEPRECIATION</v>
          </cell>
          <cell r="J680" t="str">
            <v>EMPTY</v>
          </cell>
          <cell r="K680" t="str">
            <v>DEBITS - MISCELLANEOUS     .</v>
          </cell>
          <cell r="N680" t="e">
            <v>#REF!</v>
          </cell>
          <cell r="O680" t="e">
            <v>#REF!</v>
          </cell>
          <cell r="R680" t="e">
            <v>#REF!</v>
          </cell>
          <cell r="S680" t="e">
            <v>#REF!</v>
          </cell>
          <cell r="T680" t="e">
            <v>#REF!</v>
          </cell>
          <cell r="U680" t="e">
            <v>#REF!</v>
          </cell>
          <cell r="V680" t="e">
            <v>#REF!</v>
          </cell>
          <cell r="W680" t="e">
            <v>#REF!</v>
          </cell>
          <cell r="X680" t="e">
            <v>#REF!</v>
          </cell>
          <cell r="Y680" t="e">
            <v>#REF!</v>
          </cell>
          <cell r="AA680" t="e">
            <v>#REF!</v>
          </cell>
          <cell r="AB680" t="e">
            <v>#REF!</v>
          </cell>
          <cell r="AC680" t="e">
            <v>#REF!</v>
          </cell>
          <cell r="AE680" t="e">
            <v>#REF!</v>
          </cell>
          <cell r="AF680" t="e">
            <v>#REF!</v>
          </cell>
          <cell r="AG680" t="e">
            <v>#REF!</v>
          </cell>
          <cell r="AH680" t="e">
            <v>#REF!</v>
          </cell>
          <cell r="AI680" t="e">
            <v>#REF!</v>
          </cell>
          <cell r="AJ680" t="e">
            <v>#REF!</v>
          </cell>
          <cell r="AK680" t="e">
            <v>#REF!</v>
          </cell>
          <cell r="AL680" t="e">
            <v>#REF!</v>
          </cell>
          <cell r="AM680" t="e">
            <v>#REF!</v>
          </cell>
          <cell r="AN680" t="e">
            <v>#REF!</v>
          </cell>
          <cell r="AR680" t="e">
            <v>#REF!</v>
          </cell>
          <cell r="BX680">
            <v>0</v>
          </cell>
          <cell r="BY680">
            <v>0</v>
          </cell>
          <cell r="CA680" t="e">
            <v>#REF!</v>
          </cell>
          <cell r="CB680" t="e">
            <v>#REF!</v>
          </cell>
          <cell r="CC680">
            <v>0</v>
          </cell>
          <cell r="CD680">
            <v>0</v>
          </cell>
          <cell r="CE680" t="str">
            <v>TFA - Land &amp; Buildings</v>
          </cell>
          <cell r="CG680" t="e">
            <v>#REF!</v>
          </cell>
          <cell r="CH680" t="str">
            <v>Property, Plant &amp; Equipment</v>
          </cell>
          <cell r="CJ680" t="e">
            <v>#REF!</v>
          </cell>
        </row>
        <row r="681">
          <cell r="A681" t="str">
            <v>YPDQA10 Total</v>
          </cell>
          <cell r="B681" t="str">
            <v>YPDQA10</v>
          </cell>
          <cell r="C681" t="str">
            <v xml:space="preserve"> Total</v>
          </cell>
          <cell r="D681" t="str">
            <v>YPDQA10 Total</v>
          </cell>
          <cell r="E681" t="str">
            <v>YPDQA</v>
          </cell>
          <cell r="F681">
            <v>10</v>
          </cell>
          <cell r="G681" t="str">
            <v>YPDQA10</v>
          </cell>
          <cell r="H681" t="str">
            <v>CAPITAL LIABILITIES</v>
          </cell>
          <cell r="I681" t="str">
            <v>DEPRECIATION</v>
          </cell>
          <cell r="J681" t="str">
            <v>EMPTY</v>
          </cell>
          <cell r="K681" t="str">
            <v>DEBITS - BALANCE B/FWD         .</v>
          </cell>
          <cell r="N681" t="e">
            <v>#REF!</v>
          </cell>
          <cell r="O681" t="e">
            <v>#REF!</v>
          </cell>
          <cell r="R681" t="e">
            <v>#REF!</v>
          </cell>
          <cell r="S681" t="e">
            <v>#REF!</v>
          </cell>
          <cell r="V681">
            <v>0</v>
          </cell>
          <cell r="X681">
            <v>0</v>
          </cell>
          <cell r="AE681">
            <v>0</v>
          </cell>
          <cell r="AG681">
            <v>0</v>
          </cell>
          <cell r="AR681">
            <v>0</v>
          </cell>
          <cell r="BX681">
            <v>0</v>
          </cell>
          <cell r="BY681">
            <v>0</v>
          </cell>
          <cell r="CA681" t="e">
            <v>#REF!</v>
          </cell>
          <cell r="CB681" t="e">
            <v>#REF!</v>
          </cell>
          <cell r="CC681">
            <v>0</v>
          </cell>
          <cell r="CD681">
            <v>0</v>
          </cell>
          <cell r="CE681">
            <v>0</v>
          </cell>
          <cell r="CH681" t="str">
            <v>Property, Plant &amp; Equipment</v>
          </cell>
          <cell r="CJ681" t="e">
            <v>#REF!</v>
          </cell>
        </row>
        <row r="682">
          <cell r="A682" t="str">
            <v>YPDQA1000 Total</v>
          </cell>
          <cell r="B682" t="str">
            <v>YPDQA1000</v>
          </cell>
          <cell r="C682" t="str">
            <v xml:space="preserve"> Total</v>
          </cell>
          <cell r="D682" t="str">
            <v>YPDQA1000 Total</v>
          </cell>
          <cell r="E682" t="str">
            <v>YPDQA</v>
          </cell>
          <cell r="F682">
            <v>1000</v>
          </cell>
          <cell r="G682" t="str">
            <v>YPDQA1000</v>
          </cell>
          <cell r="H682" t="str">
            <v>CAPITAL LIABILITIES</v>
          </cell>
          <cell r="I682" t="str">
            <v>DEPRECIATION</v>
          </cell>
          <cell r="J682" t="str">
            <v>EMPTY</v>
          </cell>
          <cell r="K682" t="str">
            <v>CREDITS - MISCELLANEOUS     .</v>
          </cell>
          <cell r="N682" t="e">
            <v>#REF!</v>
          </cell>
          <cell r="O682" t="e">
            <v>#REF!</v>
          </cell>
          <cell r="R682" t="e">
            <v>#REF!</v>
          </cell>
          <cell r="S682" t="e">
            <v>#REF!</v>
          </cell>
          <cell r="T682" t="e">
            <v>#REF!</v>
          </cell>
          <cell r="U682" t="e">
            <v>#REF!</v>
          </cell>
          <cell r="V682" t="e">
            <v>#REF!</v>
          </cell>
          <cell r="W682" t="e">
            <v>#REF!</v>
          </cell>
          <cell r="X682" t="e">
            <v>#REF!</v>
          </cell>
          <cell r="Y682" t="e">
            <v>#REF!</v>
          </cell>
          <cell r="AA682" t="e">
            <v>#REF!</v>
          </cell>
          <cell r="AB682" t="e">
            <v>#REF!</v>
          </cell>
          <cell r="AC682" t="e">
            <v>#REF!</v>
          </cell>
          <cell r="AE682" t="e">
            <v>#REF!</v>
          </cell>
          <cell r="AF682" t="e">
            <v>#REF!</v>
          </cell>
          <cell r="AG682" t="e">
            <v>#REF!</v>
          </cell>
          <cell r="AH682" t="e">
            <v>#REF!</v>
          </cell>
          <cell r="AI682" t="e">
            <v>#REF!</v>
          </cell>
          <cell r="AJ682" t="e">
            <v>#REF!</v>
          </cell>
          <cell r="AK682" t="e">
            <v>#REF!</v>
          </cell>
          <cell r="AL682" t="e">
            <v>#REF!</v>
          </cell>
          <cell r="AM682" t="e">
            <v>#REF!</v>
          </cell>
          <cell r="AN682" t="e">
            <v>#REF!</v>
          </cell>
          <cell r="AR682" t="e">
            <v>#REF!</v>
          </cell>
          <cell r="BX682">
            <v>0</v>
          </cell>
          <cell r="BY682">
            <v>0</v>
          </cell>
          <cell r="CA682" t="e">
            <v>#REF!</v>
          </cell>
          <cell r="CB682" t="e">
            <v>#REF!</v>
          </cell>
          <cell r="CC682">
            <v>0</v>
          </cell>
          <cell r="CD682">
            <v>0</v>
          </cell>
          <cell r="CE682" t="str">
            <v>TFA - Land &amp; Buildings</v>
          </cell>
          <cell r="CG682" t="e">
            <v>#REF!</v>
          </cell>
          <cell r="CH682" t="str">
            <v>Property, Plant &amp; Equipment</v>
          </cell>
          <cell r="CJ682" t="e">
            <v>#REF!</v>
          </cell>
        </row>
        <row r="683">
          <cell r="A683" t="str">
            <v>YPDQA1010 Total</v>
          </cell>
          <cell r="B683" t="str">
            <v>YPDQA1010</v>
          </cell>
          <cell r="C683" t="str">
            <v xml:space="preserve"> Total</v>
          </cell>
          <cell r="D683" t="str">
            <v>YPDQA1010 Total</v>
          </cell>
          <cell r="E683" t="str">
            <v>YPDQA</v>
          </cell>
          <cell r="F683">
            <v>1010</v>
          </cell>
          <cell r="G683" t="str">
            <v>YPDQA1010</v>
          </cell>
          <cell r="H683" t="str">
            <v>CAPITAL LIABILITIES</v>
          </cell>
          <cell r="I683" t="str">
            <v>DEPRECIATION</v>
          </cell>
          <cell r="J683" t="str">
            <v>EMPTY</v>
          </cell>
          <cell r="K683" t="str">
            <v>CREDITS - BALANCE B/FWD      .</v>
          </cell>
          <cell r="L683">
            <v>-1632910</v>
          </cell>
          <cell r="N683" t="e">
            <v>#REF!</v>
          </cell>
          <cell r="O683" t="e">
            <v>#REF!</v>
          </cell>
          <cell r="R683" t="e">
            <v>#REF!</v>
          </cell>
          <cell r="S683" t="e">
            <v>#REF!</v>
          </cell>
          <cell r="T683" t="e">
            <v>#REF!</v>
          </cell>
          <cell r="U683" t="e">
            <v>#REF!</v>
          </cell>
          <cell r="V683" t="e">
            <v>#REF!</v>
          </cell>
          <cell r="W683" t="e">
            <v>#REF!</v>
          </cell>
          <cell r="X683" t="e">
            <v>#REF!</v>
          </cell>
          <cell r="Y683" t="e">
            <v>#REF!</v>
          </cell>
          <cell r="AA683" t="e">
            <v>#REF!</v>
          </cell>
          <cell r="AB683" t="e">
            <v>#REF!</v>
          </cell>
          <cell r="AC683" t="e">
            <v>#REF!</v>
          </cell>
          <cell r="AE683" t="e">
            <v>#REF!</v>
          </cell>
          <cell r="AF683" t="e">
            <v>#REF!</v>
          </cell>
          <cell r="AG683" t="e">
            <v>#REF!</v>
          </cell>
          <cell r="AH683" t="e">
            <v>#REF!</v>
          </cell>
          <cell r="AI683" t="e">
            <v>#REF!</v>
          </cell>
          <cell r="AJ683" t="e">
            <v>#REF!</v>
          </cell>
          <cell r="AK683" t="e">
            <v>#REF!</v>
          </cell>
          <cell r="AL683" t="e">
            <v>#REF!</v>
          </cell>
          <cell r="AM683" t="e">
            <v>#REF!</v>
          </cell>
          <cell r="AN683" t="e">
            <v>#REF!</v>
          </cell>
          <cell r="AR683" t="e">
            <v>#REF!</v>
          </cell>
          <cell r="BX683">
            <v>0</v>
          </cell>
          <cell r="BY683">
            <v>0</v>
          </cell>
          <cell r="CA683" t="e">
            <v>#REF!</v>
          </cell>
          <cell r="CB683" t="e">
            <v>#REF!</v>
          </cell>
          <cell r="CC683">
            <v>0</v>
          </cell>
          <cell r="CD683">
            <v>0</v>
          </cell>
          <cell r="CE683" t="str">
            <v>TFA - Land &amp; Buildings</v>
          </cell>
          <cell r="CG683" t="e">
            <v>#REF!</v>
          </cell>
          <cell r="CH683" t="str">
            <v>Property, Plant &amp; Equipment</v>
          </cell>
          <cell r="CJ683" t="e">
            <v>#REF!</v>
          </cell>
        </row>
        <row r="684">
          <cell r="A684" t="str">
            <v>YPDQB1000 Total</v>
          </cell>
          <cell r="B684" t="str">
            <v>YPDQB1000</v>
          </cell>
          <cell r="C684" t="str">
            <v xml:space="preserve"> Total</v>
          </cell>
          <cell r="D684" t="str">
            <v>YPDQB1000 Total</v>
          </cell>
          <cell r="E684" t="str">
            <v>YPDQB</v>
          </cell>
          <cell r="F684">
            <v>1000</v>
          </cell>
          <cell r="G684" t="str">
            <v>YPDQB1000</v>
          </cell>
          <cell r="H684" t="str">
            <v>CAPITAL LIABILITIES</v>
          </cell>
          <cell r="I684" t="str">
            <v>DEPRECIATION</v>
          </cell>
          <cell r="J684" t="str">
            <v>BUILDINGS</v>
          </cell>
          <cell r="K684" t="str">
            <v>CREDITS - MISCELLANEOUS     .</v>
          </cell>
          <cell r="N684" t="e">
            <v>#REF!</v>
          </cell>
          <cell r="O684" t="e">
            <v>#REF!</v>
          </cell>
          <cell r="R684" t="e">
            <v>#REF!</v>
          </cell>
          <cell r="S684" t="e">
            <v>#REF!</v>
          </cell>
          <cell r="T684" t="e">
            <v>#REF!</v>
          </cell>
          <cell r="U684" t="e">
            <v>#REF!</v>
          </cell>
          <cell r="V684" t="e">
            <v>#REF!</v>
          </cell>
          <cell r="W684" t="e">
            <v>#REF!</v>
          </cell>
          <cell r="X684" t="e">
            <v>#REF!</v>
          </cell>
          <cell r="Y684" t="e">
            <v>#REF!</v>
          </cell>
          <cell r="AA684" t="e">
            <v>#REF!</v>
          </cell>
          <cell r="AB684" t="e">
            <v>#REF!</v>
          </cell>
          <cell r="AC684" t="e">
            <v>#REF!</v>
          </cell>
          <cell r="AE684" t="e">
            <v>#REF!</v>
          </cell>
          <cell r="AF684" t="e">
            <v>#REF!</v>
          </cell>
          <cell r="AG684" t="e">
            <v>#REF!</v>
          </cell>
          <cell r="AH684" t="e">
            <v>#REF!</v>
          </cell>
          <cell r="AI684" t="e">
            <v>#REF!</v>
          </cell>
          <cell r="AJ684" t="e">
            <v>#REF!</v>
          </cell>
          <cell r="AK684" t="e">
            <v>#REF!</v>
          </cell>
          <cell r="AL684" t="e">
            <v>#REF!</v>
          </cell>
          <cell r="AM684" t="e">
            <v>#REF!</v>
          </cell>
          <cell r="AN684" t="e">
            <v>#REF!</v>
          </cell>
          <cell r="AR684" t="e">
            <v>#REF!</v>
          </cell>
          <cell r="BX684">
            <v>0</v>
          </cell>
          <cell r="BY684">
            <v>0</v>
          </cell>
          <cell r="CA684" t="e">
            <v>#REF!</v>
          </cell>
          <cell r="CB684" t="e">
            <v>#REF!</v>
          </cell>
          <cell r="CC684">
            <v>0</v>
          </cell>
          <cell r="CD684">
            <v>0</v>
          </cell>
          <cell r="CE684" t="str">
            <v>TFA - Plant &amp; Equipment</v>
          </cell>
          <cell r="CG684" t="e">
            <v>#REF!</v>
          </cell>
          <cell r="CH684" t="str">
            <v>Property, Plant &amp; Equipment</v>
          </cell>
          <cell r="CJ684" t="e">
            <v>#REF!</v>
          </cell>
        </row>
        <row r="685">
          <cell r="A685" t="str">
            <v>YPDQB0 Total</v>
          </cell>
          <cell r="B685" t="str">
            <v>YPDQB0</v>
          </cell>
          <cell r="C685" t="str">
            <v xml:space="preserve"> Total</v>
          </cell>
          <cell r="D685" t="str">
            <v>YPDQB0 Total</v>
          </cell>
          <cell r="E685" t="str">
            <v>YPDQB</v>
          </cell>
          <cell r="F685">
            <v>0</v>
          </cell>
          <cell r="G685" t="str">
            <v>YPDQB0</v>
          </cell>
          <cell r="H685" t="str">
            <v>CAPITAL LIABILITIES</v>
          </cell>
          <cell r="I685" t="str">
            <v>DEPRECIATION</v>
          </cell>
          <cell r="J685" t="str">
            <v>BUILDINGS</v>
          </cell>
          <cell r="K685" t="str">
            <v>DEBITS - MISCELLANEOUS     .</v>
          </cell>
          <cell r="N685" t="e">
            <v>#REF!</v>
          </cell>
          <cell r="O685" t="e">
            <v>#REF!</v>
          </cell>
          <cell r="R685" t="e">
            <v>#REF!</v>
          </cell>
          <cell r="S685" t="e">
            <v>#REF!</v>
          </cell>
          <cell r="T685" t="e">
            <v>#REF!</v>
          </cell>
          <cell r="U685" t="e">
            <v>#REF!</v>
          </cell>
          <cell r="V685" t="e">
            <v>#REF!</v>
          </cell>
          <cell r="W685" t="e">
            <v>#REF!</v>
          </cell>
          <cell r="X685" t="e">
            <v>#REF!</v>
          </cell>
          <cell r="Y685" t="e">
            <v>#REF!</v>
          </cell>
          <cell r="AA685" t="e">
            <v>#REF!</v>
          </cell>
          <cell r="AB685" t="e">
            <v>#REF!</v>
          </cell>
          <cell r="AC685" t="e">
            <v>#REF!</v>
          </cell>
          <cell r="AE685" t="e">
            <v>#REF!</v>
          </cell>
          <cell r="AF685" t="e">
            <v>#REF!</v>
          </cell>
          <cell r="AG685" t="e">
            <v>#REF!</v>
          </cell>
          <cell r="AH685" t="e">
            <v>#REF!</v>
          </cell>
          <cell r="AI685" t="e">
            <v>#REF!</v>
          </cell>
          <cell r="AJ685" t="e">
            <v>#REF!</v>
          </cell>
          <cell r="AK685" t="e">
            <v>#REF!</v>
          </cell>
          <cell r="AL685" t="e">
            <v>#REF!</v>
          </cell>
          <cell r="AM685" t="e">
            <v>#REF!</v>
          </cell>
          <cell r="AN685" t="e">
            <v>#REF!</v>
          </cell>
          <cell r="AO685">
            <v>121217.83999999998</v>
          </cell>
          <cell r="AR685" t="e">
            <v>#REF!</v>
          </cell>
          <cell r="BX685">
            <v>0</v>
          </cell>
          <cell r="BY685">
            <v>0</v>
          </cell>
          <cell r="CA685" t="e">
            <v>#REF!</v>
          </cell>
          <cell r="CB685" t="e">
            <v>#REF!</v>
          </cell>
          <cell r="CC685">
            <v>0</v>
          </cell>
          <cell r="CD685">
            <v>0</v>
          </cell>
          <cell r="CE685" t="str">
            <v>TFA - Plant &amp; Equipment</v>
          </cell>
          <cell r="CH685" t="str">
            <v>Property, Plant &amp; Equipment</v>
          </cell>
          <cell r="CJ685" t="e">
            <v>#REF!</v>
          </cell>
        </row>
        <row r="686">
          <cell r="A686" t="str">
            <v>YPDQB10 Total</v>
          </cell>
          <cell r="B686" t="str">
            <v>YPDQB10</v>
          </cell>
          <cell r="C686" t="str">
            <v xml:space="preserve"> Total</v>
          </cell>
          <cell r="D686" t="str">
            <v>YPDQB10 Total</v>
          </cell>
          <cell r="E686" t="str">
            <v>YPDQB</v>
          </cell>
          <cell r="F686">
            <v>10</v>
          </cell>
          <cell r="G686" t="str">
            <v>YPDQB10</v>
          </cell>
          <cell r="H686" t="str">
            <v>CAPITAL LIABILITIES</v>
          </cell>
          <cell r="I686" t="str">
            <v>DEPRECIATION</v>
          </cell>
          <cell r="J686" t="str">
            <v>BUILDINGS</v>
          </cell>
          <cell r="K686" t="str">
            <v>DEBITS - BALANCE B/FWD         .</v>
          </cell>
          <cell r="N686" t="e">
            <v>#REF!</v>
          </cell>
          <cell r="O686" t="e">
            <v>#REF!</v>
          </cell>
          <cell r="R686" t="e">
            <v>#REF!</v>
          </cell>
          <cell r="S686" t="e">
            <v>#REF!</v>
          </cell>
          <cell r="V686">
            <v>0</v>
          </cell>
          <cell r="X686">
            <v>0</v>
          </cell>
          <cell r="AE686">
            <v>0</v>
          </cell>
          <cell r="AG686">
            <v>0</v>
          </cell>
          <cell r="AR686">
            <v>0</v>
          </cell>
          <cell r="BX686">
            <v>0</v>
          </cell>
          <cell r="BY686">
            <v>0</v>
          </cell>
          <cell r="CA686" t="e">
            <v>#REF!</v>
          </cell>
          <cell r="CB686" t="e">
            <v>#REF!</v>
          </cell>
          <cell r="CC686">
            <v>0</v>
          </cell>
          <cell r="CD686">
            <v>0</v>
          </cell>
          <cell r="CE686" t="str">
            <v>TFA - Plant &amp; Equipment</v>
          </cell>
          <cell r="CH686" t="str">
            <v>Property, Plant &amp; Equipment</v>
          </cell>
          <cell r="CJ686" t="e">
            <v>#REF!</v>
          </cell>
        </row>
        <row r="687">
          <cell r="A687" t="str">
            <v>YPDQB1010 Total</v>
          </cell>
          <cell r="B687" t="str">
            <v>YPDQB1010</v>
          </cell>
          <cell r="C687" t="str">
            <v xml:space="preserve"> Total</v>
          </cell>
          <cell r="D687" t="str">
            <v>YPDQB1010 Total</v>
          </cell>
          <cell r="E687" t="str">
            <v>YPDQB</v>
          </cell>
          <cell r="F687">
            <v>1010</v>
          </cell>
          <cell r="G687" t="str">
            <v>YPDQB1010</v>
          </cell>
          <cell r="H687" t="str">
            <v>CAPITAL LIABILITIES</v>
          </cell>
          <cell r="I687" t="str">
            <v>DEPRECIATION</v>
          </cell>
          <cell r="J687" t="str">
            <v>BUILDINGS</v>
          </cell>
          <cell r="K687" t="str">
            <v>CREDITS - BALANCE B/FWD      .</v>
          </cell>
          <cell r="L687">
            <v>-2542725.59</v>
          </cell>
          <cell r="N687" t="e">
            <v>#REF!</v>
          </cell>
          <cell r="O687" t="e">
            <v>#REF!</v>
          </cell>
          <cell r="R687" t="e">
            <v>#REF!</v>
          </cell>
          <cell r="S687" t="e">
            <v>#REF!</v>
          </cell>
          <cell r="T687" t="e">
            <v>#REF!</v>
          </cell>
          <cell r="U687" t="e">
            <v>#REF!</v>
          </cell>
          <cell r="V687" t="e">
            <v>#REF!</v>
          </cell>
          <cell r="W687" t="e">
            <v>#REF!</v>
          </cell>
          <cell r="X687" t="e">
            <v>#REF!</v>
          </cell>
          <cell r="Y687" t="e">
            <v>#REF!</v>
          </cell>
          <cell r="AA687" t="e">
            <v>#REF!</v>
          </cell>
          <cell r="AB687" t="e">
            <v>#REF!</v>
          </cell>
          <cell r="AC687" t="e">
            <v>#REF!</v>
          </cell>
          <cell r="AE687" t="e">
            <v>#REF!</v>
          </cell>
          <cell r="AF687" t="e">
            <v>#REF!</v>
          </cell>
          <cell r="AG687" t="e">
            <v>#REF!</v>
          </cell>
          <cell r="AH687" t="e">
            <v>#REF!</v>
          </cell>
          <cell r="AI687" t="e">
            <v>#REF!</v>
          </cell>
          <cell r="AJ687" t="e">
            <v>#REF!</v>
          </cell>
          <cell r="AK687" t="e">
            <v>#REF!</v>
          </cell>
          <cell r="AL687" t="e">
            <v>#REF!</v>
          </cell>
          <cell r="AM687" t="e">
            <v>#REF!</v>
          </cell>
          <cell r="AN687" t="e">
            <v>#REF!</v>
          </cell>
          <cell r="AR687" t="e">
            <v>#REF!</v>
          </cell>
          <cell r="BX687">
            <v>0</v>
          </cell>
          <cell r="BY687">
            <v>0</v>
          </cell>
          <cell r="CA687" t="e">
            <v>#REF!</v>
          </cell>
          <cell r="CB687" t="e">
            <v>#REF!</v>
          </cell>
          <cell r="CC687">
            <v>0</v>
          </cell>
          <cell r="CD687">
            <v>0</v>
          </cell>
          <cell r="CE687">
            <v>0</v>
          </cell>
          <cell r="CH687" t="str">
            <v>Property, Plant &amp; Equipment</v>
          </cell>
          <cell r="CJ687" t="e">
            <v>#REF!</v>
          </cell>
        </row>
        <row r="688">
          <cell r="A688" t="str">
            <v>YPDQC0 Total</v>
          </cell>
          <cell r="B688" t="str">
            <v>YPDQC0</v>
          </cell>
          <cell r="C688" t="str">
            <v xml:space="preserve"> Total</v>
          </cell>
          <cell r="D688" t="str">
            <v>YPDQC0 Total</v>
          </cell>
          <cell r="E688" t="str">
            <v>YPDQC</v>
          </cell>
          <cell r="F688">
            <v>0</v>
          </cell>
          <cell r="G688" t="str">
            <v>YPDQC0</v>
          </cell>
          <cell r="H688" t="str">
            <v>CAPITAL LIABILITIES</v>
          </cell>
          <cell r="I688" t="str">
            <v>DEPRECIATION</v>
          </cell>
          <cell r="J688" t="str">
            <v>VEHICLES, PLANT &amp; EQUIPMENT</v>
          </cell>
          <cell r="K688" t="str">
            <v>DEBITS - MISCELLANEOUS     .</v>
          </cell>
          <cell r="N688" t="e">
            <v>#REF!</v>
          </cell>
          <cell r="O688" t="e">
            <v>#REF!</v>
          </cell>
          <cell r="R688" t="e">
            <v>#REF!</v>
          </cell>
          <cell r="S688" t="e">
            <v>#REF!</v>
          </cell>
          <cell r="V688">
            <v>0</v>
          </cell>
          <cell r="X688">
            <v>0</v>
          </cell>
          <cell r="AE688">
            <v>0</v>
          </cell>
          <cell r="AG688">
            <v>0</v>
          </cell>
          <cell r="AR688">
            <v>0</v>
          </cell>
          <cell r="BX688">
            <v>0</v>
          </cell>
          <cell r="BY688">
            <v>0</v>
          </cell>
          <cell r="CA688" t="e">
            <v>#REF!</v>
          </cell>
          <cell r="CB688" t="e">
            <v>#REF!</v>
          </cell>
          <cell r="CC688">
            <v>0</v>
          </cell>
          <cell r="CD688">
            <v>0</v>
          </cell>
          <cell r="CE688" t="str">
            <v>TFA - Plant &amp; Equipment</v>
          </cell>
          <cell r="CH688" t="str">
            <v>Property, Plant &amp; Equipment</v>
          </cell>
          <cell r="CJ688" t="e">
            <v>#REF!</v>
          </cell>
        </row>
        <row r="689">
          <cell r="A689" t="str">
            <v>YPDQC10 Total</v>
          </cell>
          <cell r="B689" t="str">
            <v>YPDQC10</v>
          </cell>
          <cell r="C689" t="str">
            <v xml:space="preserve"> Total</v>
          </cell>
          <cell r="D689" t="str">
            <v>YPDQC10 Total</v>
          </cell>
          <cell r="E689" t="str">
            <v>YPDQC</v>
          </cell>
          <cell r="F689">
            <v>10</v>
          </cell>
          <cell r="G689" t="str">
            <v>YPDQC10</v>
          </cell>
          <cell r="H689" t="str">
            <v>CAPITAL LIABILITIES</v>
          </cell>
          <cell r="I689" t="str">
            <v>DEPRECIATION</v>
          </cell>
          <cell r="J689" t="str">
            <v>VEHICLES, PLANT &amp; EQUIPMENT</v>
          </cell>
          <cell r="K689" t="str">
            <v>DEBITS - BALANCE B/FWD         .</v>
          </cell>
          <cell r="N689" t="e">
            <v>#REF!</v>
          </cell>
          <cell r="O689" t="e">
            <v>#REF!</v>
          </cell>
          <cell r="R689" t="e">
            <v>#REF!</v>
          </cell>
          <cell r="S689" t="e">
            <v>#REF!</v>
          </cell>
          <cell r="V689">
            <v>0</v>
          </cell>
          <cell r="X689">
            <v>0</v>
          </cell>
          <cell r="AE689">
            <v>0</v>
          </cell>
          <cell r="AG689">
            <v>0</v>
          </cell>
          <cell r="AR689">
            <v>0</v>
          </cell>
          <cell r="BX689">
            <v>0</v>
          </cell>
          <cell r="BY689">
            <v>0</v>
          </cell>
          <cell r="CA689" t="e">
            <v>#REF!</v>
          </cell>
          <cell r="CB689" t="e">
            <v>#REF!</v>
          </cell>
          <cell r="CC689">
            <v>0</v>
          </cell>
          <cell r="CD689">
            <v>0</v>
          </cell>
          <cell r="CE689" t="str">
            <v>TFA - Plant &amp; Equipment</v>
          </cell>
          <cell r="CH689" t="str">
            <v>Property, Plant &amp; Equipment</v>
          </cell>
          <cell r="CJ689" t="e">
            <v>#REF!</v>
          </cell>
        </row>
        <row r="690">
          <cell r="A690" t="str">
            <v>YPDQC1000 Total</v>
          </cell>
          <cell r="B690" t="str">
            <v>YPDQC1000</v>
          </cell>
          <cell r="C690" t="str">
            <v xml:space="preserve"> Total</v>
          </cell>
          <cell r="D690" t="str">
            <v>YPDQC1000 Total</v>
          </cell>
          <cell r="E690" t="str">
            <v>YPDQC</v>
          </cell>
          <cell r="F690">
            <v>1000</v>
          </cell>
          <cell r="G690" t="str">
            <v>YPDQC1000</v>
          </cell>
          <cell r="H690" t="str">
            <v>CAPITAL LIABILITIES</v>
          </cell>
          <cell r="I690" t="str">
            <v>DEPRECIATION</v>
          </cell>
          <cell r="J690" t="str">
            <v>VEHICLES, PLANT &amp; EQUIPMENT</v>
          </cell>
          <cell r="K690" t="str">
            <v>CREDITS - MISCELLANEOUS     .</v>
          </cell>
          <cell r="N690" t="e">
            <v>#REF!</v>
          </cell>
          <cell r="O690" t="e">
            <v>#REF!</v>
          </cell>
          <cell r="R690" t="e">
            <v>#REF!</v>
          </cell>
          <cell r="S690" t="e">
            <v>#REF!</v>
          </cell>
          <cell r="T690" t="e">
            <v>#REF!</v>
          </cell>
          <cell r="U690" t="e">
            <v>#REF!</v>
          </cell>
          <cell r="V690" t="e">
            <v>#REF!</v>
          </cell>
          <cell r="W690" t="e">
            <v>#REF!</v>
          </cell>
          <cell r="X690" t="e">
            <v>#REF!</v>
          </cell>
          <cell r="Y690" t="e">
            <v>#REF!</v>
          </cell>
          <cell r="AA690" t="e">
            <v>#REF!</v>
          </cell>
          <cell r="AB690" t="e">
            <v>#REF!</v>
          </cell>
          <cell r="AC690" t="e">
            <v>#REF!</v>
          </cell>
          <cell r="AE690" t="e">
            <v>#REF!</v>
          </cell>
          <cell r="AF690" t="e">
            <v>#REF!</v>
          </cell>
          <cell r="AG690" t="e">
            <v>#REF!</v>
          </cell>
          <cell r="AH690" t="e">
            <v>#REF!</v>
          </cell>
          <cell r="AI690" t="e">
            <v>#REF!</v>
          </cell>
          <cell r="AJ690" t="e">
            <v>#REF!</v>
          </cell>
          <cell r="AK690" t="e">
            <v>#REF!</v>
          </cell>
          <cell r="AL690" t="e">
            <v>#REF!</v>
          </cell>
          <cell r="AM690" t="e">
            <v>#REF!</v>
          </cell>
          <cell r="AN690" t="e">
            <v>#REF!</v>
          </cell>
          <cell r="AO690">
            <v>-679728.6</v>
          </cell>
          <cell r="AR690" t="e">
            <v>#REF!</v>
          </cell>
          <cell r="BX690">
            <v>0</v>
          </cell>
          <cell r="BY690">
            <v>0</v>
          </cell>
          <cell r="CA690" t="e">
            <v>#REF!</v>
          </cell>
          <cell r="CB690" t="e">
            <v>#REF!</v>
          </cell>
          <cell r="CC690">
            <v>0</v>
          </cell>
          <cell r="CD690">
            <v>0</v>
          </cell>
          <cell r="CE690" t="str">
            <v>TFA - Plant &amp; Equipment</v>
          </cell>
          <cell r="CH690" t="str">
            <v>Property, Plant &amp; Equipment</v>
          </cell>
          <cell r="CJ690" t="e">
            <v>#REF!</v>
          </cell>
        </row>
        <row r="691">
          <cell r="A691" t="str">
            <v>YPDRA0 Total</v>
          </cell>
          <cell r="B691" t="str">
            <v>YPDRA0</v>
          </cell>
          <cell r="C691" t="str">
            <v xml:space="preserve"> Total</v>
          </cell>
          <cell r="D691" t="str">
            <v>YPDRA0 Total</v>
          </cell>
          <cell r="E691" t="str">
            <v>YPDRA</v>
          </cell>
          <cell r="F691">
            <v>0</v>
          </cell>
          <cell r="G691" t="str">
            <v>YPDRA0</v>
          </cell>
          <cell r="H691" t="str">
            <v>CAPITAL LIABILITIES</v>
          </cell>
          <cell r="I691" t="str">
            <v>CAA</v>
          </cell>
          <cell r="J691" t="str">
            <v>CAPITAL ADJUSTMENT ACCOUNT</v>
          </cell>
          <cell r="K691" t="str">
            <v>DEBITS - MISCELLANEOUS     .</v>
          </cell>
          <cell r="N691" t="e">
            <v>#REF!</v>
          </cell>
          <cell r="O691" t="e">
            <v>#REF!</v>
          </cell>
          <cell r="R691" t="e">
            <v>#REF!</v>
          </cell>
          <cell r="S691" t="e">
            <v>#REF!</v>
          </cell>
          <cell r="T691" t="e">
            <v>#REF!</v>
          </cell>
          <cell r="U691" t="e">
            <v>#REF!</v>
          </cell>
          <cell r="V691" t="e">
            <v>#REF!</v>
          </cell>
          <cell r="W691" t="e">
            <v>#REF!</v>
          </cell>
          <cell r="X691" t="e">
            <v>#REF!</v>
          </cell>
          <cell r="Y691" t="e">
            <v>#REF!</v>
          </cell>
          <cell r="AA691" t="e">
            <v>#REF!</v>
          </cell>
          <cell r="AB691" t="e">
            <v>#REF!</v>
          </cell>
          <cell r="AC691" t="e">
            <v>#REF!</v>
          </cell>
          <cell r="AE691" t="e">
            <v>#REF!</v>
          </cell>
          <cell r="AF691" t="e">
            <v>#REF!</v>
          </cell>
          <cell r="AG691" t="e">
            <v>#REF!</v>
          </cell>
          <cell r="AH691" t="e">
            <v>#REF!</v>
          </cell>
          <cell r="AI691" t="e">
            <v>#REF!</v>
          </cell>
          <cell r="AJ691" t="e">
            <v>#REF!</v>
          </cell>
          <cell r="AK691" t="e">
            <v>#REF!</v>
          </cell>
          <cell r="AL691" t="e">
            <v>#REF!</v>
          </cell>
          <cell r="AM691" t="e">
            <v>#REF!</v>
          </cell>
          <cell r="AN691" t="e">
            <v>#REF!</v>
          </cell>
          <cell r="AO691">
            <v>558511</v>
          </cell>
          <cell r="AR691" t="e">
            <v>#REF!</v>
          </cell>
          <cell r="BX691">
            <v>0</v>
          </cell>
          <cell r="BY691">
            <v>0</v>
          </cell>
          <cell r="CA691" t="e">
            <v>#REF!</v>
          </cell>
          <cell r="CB691" t="e">
            <v>#REF!</v>
          </cell>
          <cell r="CC691">
            <v>0</v>
          </cell>
          <cell r="CD691">
            <v>0</v>
          </cell>
          <cell r="CE691" t="str">
            <v>Capital Adjustment Account</v>
          </cell>
          <cell r="CG691" t="e">
            <v>#REF!</v>
          </cell>
          <cell r="CH691" t="str">
            <v>Unusable Reserves - CAA</v>
          </cell>
          <cell r="CJ691" t="e">
            <v>#REF!</v>
          </cell>
        </row>
        <row r="692">
          <cell r="A692" t="str">
            <v>YPDRA10 Total</v>
          </cell>
          <cell r="B692" t="str">
            <v>YPDRA10</v>
          </cell>
          <cell r="C692" t="str">
            <v xml:space="preserve"> Total</v>
          </cell>
          <cell r="D692" t="str">
            <v>YPDRA10 Total</v>
          </cell>
          <cell r="E692" t="str">
            <v>YPDRA</v>
          </cell>
          <cell r="F692">
            <v>10</v>
          </cell>
          <cell r="G692" t="str">
            <v>YPDRA10</v>
          </cell>
          <cell r="H692" t="str">
            <v>CAPITAL LIABILITIES</v>
          </cell>
          <cell r="I692" t="str">
            <v>CAA</v>
          </cell>
          <cell r="J692" t="str">
            <v>CAPITAL ADJUSTMENT ACCOUNT</v>
          </cell>
          <cell r="K692" t="str">
            <v>DEBITS - BALANCE B/FWD         .</v>
          </cell>
          <cell r="L692">
            <v>26792643.369999997</v>
          </cell>
          <cell r="N692" t="e">
            <v>#REF!</v>
          </cell>
          <cell r="O692" t="e">
            <v>#REF!</v>
          </cell>
          <cell r="R692" t="e">
            <v>#REF!</v>
          </cell>
          <cell r="S692" t="e">
            <v>#REF!</v>
          </cell>
          <cell r="T692" t="e">
            <v>#REF!</v>
          </cell>
          <cell r="U692" t="e">
            <v>#REF!</v>
          </cell>
          <cell r="V692" t="e">
            <v>#REF!</v>
          </cell>
          <cell r="W692" t="e">
            <v>#REF!</v>
          </cell>
          <cell r="X692" t="e">
            <v>#REF!</v>
          </cell>
          <cell r="Y692" t="e">
            <v>#REF!</v>
          </cell>
          <cell r="AA692" t="e">
            <v>#REF!</v>
          </cell>
          <cell r="AB692" t="e">
            <v>#REF!</v>
          </cell>
          <cell r="AC692" t="e">
            <v>#REF!</v>
          </cell>
          <cell r="AE692" t="e">
            <v>#REF!</v>
          </cell>
          <cell r="AF692" t="e">
            <v>#REF!</v>
          </cell>
          <cell r="AG692" t="e">
            <v>#REF!</v>
          </cell>
          <cell r="AH692" t="e">
            <v>#REF!</v>
          </cell>
          <cell r="AI692" t="e">
            <v>#REF!</v>
          </cell>
          <cell r="AJ692" t="e">
            <v>#REF!</v>
          </cell>
          <cell r="AK692" t="e">
            <v>#REF!</v>
          </cell>
          <cell r="AL692" t="e">
            <v>#REF!</v>
          </cell>
          <cell r="AM692" t="e">
            <v>#REF!</v>
          </cell>
          <cell r="AN692" t="e">
            <v>#REF!</v>
          </cell>
          <cell r="AR692" t="e">
            <v>#REF!</v>
          </cell>
          <cell r="BX692">
            <v>0</v>
          </cell>
          <cell r="BY692">
            <v>0</v>
          </cell>
          <cell r="CA692" t="e">
            <v>#REF!</v>
          </cell>
          <cell r="CB692" t="e">
            <v>#REF!</v>
          </cell>
          <cell r="CC692">
            <v>0</v>
          </cell>
          <cell r="CD692">
            <v>0</v>
          </cell>
          <cell r="CE692" t="str">
            <v>Capital Adjustment Account</v>
          </cell>
          <cell r="CG692" t="e">
            <v>#REF!</v>
          </cell>
          <cell r="CH692" t="str">
            <v>Unusable Reserves - CAA</v>
          </cell>
          <cell r="CJ692" t="e">
            <v>#REF!</v>
          </cell>
        </row>
        <row r="693">
          <cell r="A693" t="str">
            <v>YPDRA1000 Total</v>
          </cell>
          <cell r="B693" t="str">
            <v>YPDRA1000</v>
          </cell>
          <cell r="C693" t="str">
            <v xml:space="preserve"> Total</v>
          </cell>
          <cell r="D693" t="str">
            <v>YPDRA1000 Total</v>
          </cell>
          <cell r="E693" t="str">
            <v>YPDRA</v>
          </cell>
          <cell r="F693">
            <v>1000</v>
          </cell>
          <cell r="G693" t="str">
            <v>YPDRA1000</v>
          </cell>
          <cell r="H693" t="str">
            <v>CAPITAL LIABILITIES</v>
          </cell>
          <cell r="I693" t="str">
            <v>CAA</v>
          </cell>
          <cell r="J693" t="str">
            <v>CAPITAL ADJUSTMENT ACCOUNT</v>
          </cell>
          <cell r="K693" t="str">
            <v>CREDITS - MISCELLANEOUS     .</v>
          </cell>
          <cell r="N693" t="e">
            <v>#REF!</v>
          </cell>
          <cell r="O693" t="e">
            <v>#REF!</v>
          </cell>
          <cell r="R693" t="e">
            <v>#REF!</v>
          </cell>
          <cell r="S693" t="e">
            <v>#REF!</v>
          </cell>
          <cell r="T693" t="e">
            <v>#REF!</v>
          </cell>
          <cell r="U693" t="e">
            <v>#REF!</v>
          </cell>
          <cell r="V693" t="e">
            <v>#REF!</v>
          </cell>
          <cell r="W693" t="e">
            <v>#REF!</v>
          </cell>
          <cell r="X693" t="e">
            <v>#REF!</v>
          </cell>
          <cell r="Y693" t="e">
            <v>#REF!</v>
          </cell>
          <cell r="AA693" t="e">
            <v>#REF!</v>
          </cell>
          <cell r="AB693" t="e">
            <v>#REF!</v>
          </cell>
          <cell r="AC693" t="e">
            <v>#REF!</v>
          </cell>
          <cell r="AE693" t="e">
            <v>#REF!</v>
          </cell>
          <cell r="AF693" t="e">
            <v>#REF!</v>
          </cell>
          <cell r="AG693" t="e">
            <v>#REF!</v>
          </cell>
          <cell r="AH693" t="e">
            <v>#REF!</v>
          </cell>
          <cell r="AI693" t="e">
            <v>#REF!</v>
          </cell>
          <cell r="AJ693" t="e">
            <v>#REF!</v>
          </cell>
          <cell r="AK693" t="e">
            <v>#REF!</v>
          </cell>
          <cell r="AL693" t="e">
            <v>#REF!</v>
          </cell>
          <cell r="AM693" t="e">
            <v>#REF!</v>
          </cell>
          <cell r="AN693" t="e">
            <v>#REF!</v>
          </cell>
          <cell r="AO693">
            <v>1307579</v>
          </cell>
          <cell r="AR693" t="e">
            <v>#REF!</v>
          </cell>
          <cell r="BX693">
            <v>0</v>
          </cell>
          <cell r="BY693">
            <v>0</v>
          </cell>
          <cell r="CA693" t="e">
            <v>#REF!</v>
          </cell>
          <cell r="CB693" t="e">
            <v>#REF!</v>
          </cell>
          <cell r="CC693">
            <v>0</v>
          </cell>
          <cell r="CD693">
            <v>0</v>
          </cell>
          <cell r="CE693" t="str">
            <v>Capital Adjustment Account</v>
          </cell>
          <cell r="CG693" t="e">
            <v>#REF!</v>
          </cell>
          <cell r="CH693" t="str">
            <v>Unusable Reserves - CAA</v>
          </cell>
          <cell r="CJ693" t="e">
            <v>#REF!</v>
          </cell>
        </row>
        <row r="694">
          <cell r="A694" t="str">
            <v>YPDSA0 Total</v>
          </cell>
          <cell r="B694" t="str">
            <v>YPDSA0</v>
          </cell>
          <cell r="C694" t="str">
            <v xml:space="preserve"> Total</v>
          </cell>
          <cell r="D694" t="str">
            <v>YPDSA0 Total</v>
          </cell>
          <cell r="E694" t="str">
            <v>YPDSA</v>
          </cell>
          <cell r="F694">
            <v>0</v>
          </cell>
          <cell r="G694" t="str">
            <v>YPDSA0</v>
          </cell>
          <cell r="H694" t="str">
            <v>CAPITAL LIABILITIES</v>
          </cell>
          <cell r="I694" t="str">
            <v>ACCUMULATED IMPAIRMENT ACCOUNT</v>
          </cell>
          <cell r="J694" t="str">
            <v>LAND</v>
          </cell>
          <cell r="K694" t="str">
            <v>DEBITS - MISCELLANEOUS     .</v>
          </cell>
          <cell r="N694" t="e">
            <v>#REF!</v>
          </cell>
          <cell r="O694" t="e">
            <v>#REF!</v>
          </cell>
          <cell r="R694" t="e">
            <v>#REF!</v>
          </cell>
          <cell r="S694" t="e">
            <v>#REF!</v>
          </cell>
          <cell r="T694" t="e">
            <v>#REF!</v>
          </cell>
          <cell r="U694" t="e">
            <v>#REF!</v>
          </cell>
          <cell r="V694" t="e">
            <v>#REF!</v>
          </cell>
          <cell r="W694" t="e">
            <v>#REF!</v>
          </cell>
          <cell r="X694" t="e">
            <v>#REF!</v>
          </cell>
          <cell r="Y694" t="e">
            <v>#REF!</v>
          </cell>
          <cell r="AA694" t="e">
            <v>#REF!</v>
          </cell>
          <cell r="AB694" t="e">
            <v>#REF!</v>
          </cell>
          <cell r="AC694" t="e">
            <v>#REF!</v>
          </cell>
          <cell r="AE694" t="e">
            <v>#REF!</v>
          </cell>
          <cell r="AF694" t="e">
            <v>#REF!</v>
          </cell>
          <cell r="AG694" t="e">
            <v>#REF!</v>
          </cell>
          <cell r="AH694" t="e">
            <v>#REF!</v>
          </cell>
          <cell r="AI694" t="e">
            <v>#REF!</v>
          </cell>
          <cell r="AJ694" t="e">
            <v>#REF!</v>
          </cell>
          <cell r="AK694" t="e">
            <v>#REF!</v>
          </cell>
          <cell r="AL694" t="e">
            <v>#REF!</v>
          </cell>
          <cell r="AM694" t="e">
            <v>#REF!</v>
          </cell>
          <cell r="AN694" t="e">
            <v>#REF!</v>
          </cell>
          <cell r="AR694" t="e">
            <v>#REF!</v>
          </cell>
          <cell r="BX694">
            <v>0</v>
          </cell>
          <cell r="BY694">
            <v>0</v>
          </cell>
          <cell r="CA694" t="e">
            <v>#REF!</v>
          </cell>
          <cell r="CB694" t="e">
            <v>#REF!</v>
          </cell>
          <cell r="CC694">
            <v>0</v>
          </cell>
          <cell r="CD694">
            <v>0</v>
          </cell>
          <cell r="CE694">
            <v>0</v>
          </cell>
          <cell r="CH694" t="str">
            <v>Property, Plant &amp; Equipment</v>
          </cell>
          <cell r="CJ694" t="e">
            <v>#REF!</v>
          </cell>
        </row>
        <row r="695">
          <cell r="A695" t="str">
            <v>YPDSA1000 Total</v>
          </cell>
          <cell r="B695" t="str">
            <v>YPDSA1000</v>
          </cell>
          <cell r="C695" t="str">
            <v xml:space="preserve"> Total</v>
          </cell>
          <cell r="D695" t="str">
            <v>YPDSA1000 Total</v>
          </cell>
          <cell r="E695" t="str">
            <v>YPDSA</v>
          </cell>
          <cell r="F695">
            <v>1000</v>
          </cell>
          <cell r="G695" t="str">
            <v>YPDSA1000</v>
          </cell>
          <cell r="H695" t="str">
            <v>CAPITAL LIABILITIES</v>
          </cell>
          <cell r="I695" t="str">
            <v>ACCUMULATED IMPAIRMENT ACCOUNT</v>
          </cell>
          <cell r="J695" t="str">
            <v>LAND</v>
          </cell>
          <cell r="K695" t="str">
            <v>CREDITS - MISCELLANEOUS     .</v>
          </cell>
          <cell r="N695" t="e">
            <v>#REF!</v>
          </cell>
          <cell r="O695" t="e">
            <v>#REF!</v>
          </cell>
          <cell r="R695" t="e">
            <v>#REF!</v>
          </cell>
          <cell r="S695" t="e">
            <v>#REF!</v>
          </cell>
          <cell r="T695" t="e">
            <v>#REF!</v>
          </cell>
          <cell r="U695" t="e">
            <v>#REF!</v>
          </cell>
          <cell r="V695" t="e">
            <v>#REF!</v>
          </cell>
          <cell r="W695" t="e">
            <v>#REF!</v>
          </cell>
          <cell r="X695" t="e">
            <v>#REF!</v>
          </cell>
          <cell r="Y695" t="e">
            <v>#REF!</v>
          </cell>
          <cell r="AA695" t="e">
            <v>#REF!</v>
          </cell>
          <cell r="AB695" t="e">
            <v>#REF!</v>
          </cell>
          <cell r="AC695" t="e">
            <v>#REF!</v>
          </cell>
          <cell r="AE695" t="e">
            <v>#REF!</v>
          </cell>
          <cell r="AF695" t="e">
            <v>#REF!</v>
          </cell>
          <cell r="AG695" t="e">
            <v>#REF!</v>
          </cell>
          <cell r="AH695" t="e">
            <v>#REF!</v>
          </cell>
          <cell r="AI695" t="e">
            <v>#REF!</v>
          </cell>
          <cell r="AJ695" t="e">
            <v>#REF!</v>
          </cell>
          <cell r="AK695" t="e">
            <v>#REF!</v>
          </cell>
          <cell r="AL695" t="e">
            <v>#REF!</v>
          </cell>
          <cell r="AM695" t="e">
            <v>#REF!</v>
          </cell>
          <cell r="AN695" t="e">
            <v>#REF!</v>
          </cell>
          <cell r="AO695">
            <v>3107.7799999999988</v>
          </cell>
          <cell r="AR695" t="e">
            <v>#REF!</v>
          </cell>
          <cell r="BX695">
            <v>0</v>
          </cell>
          <cell r="BY695">
            <v>0</v>
          </cell>
          <cell r="CA695" t="e">
            <v>#REF!</v>
          </cell>
          <cell r="CB695" t="e">
            <v>#REF!</v>
          </cell>
          <cell r="CC695">
            <v>0</v>
          </cell>
          <cell r="CD695">
            <v>0</v>
          </cell>
          <cell r="CE695" t="str">
            <v>TFA - Land &amp; Buildings</v>
          </cell>
          <cell r="CG695" t="e">
            <v>#REF!</v>
          </cell>
          <cell r="CH695" t="str">
            <v>Property, Plant &amp; Equipment</v>
          </cell>
          <cell r="CJ695" t="e">
            <v>#REF!</v>
          </cell>
        </row>
        <row r="696">
          <cell r="A696" t="str">
            <v>YPDSA1010 Total</v>
          </cell>
          <cell r="B696" t="str">
            <v>YPDSA1010</v>
          </cell>
          <cell r="C696" t="str">
            <v xml:space="preserve"> Total</v>
          </cell>
          <cell r="D696" t="str">
            <v>YPDSA1010 Total</v>
          </cell>
          <cell r="E696" t="str">
            <v>YPDSA</v>
          </cell>
          <cell r="F696">
            <v>1010</v>
          </cell>
          <cell r="G696" t="str">
            <v>YPDSA1010</v>
          </cell>
          <cell r="H696" t="str">
            <v>CAPITAL LIABILITIES</v>
          </cell>
          <cell r="I696" t="str">
            <v>ACCUMULATED IMPAIRMENT ACCOUNT</v>
          </cell>
          <cell r="J696" t="str">
            <v>LAND</v>
          </cell>
          <cell r="K696" t="str">
            <v>CREDITS - BALANCE B/FWD      .</v>
          </cell>
          <cell r="L696">
            <v>-235731.52</v>
          </cell>
          <cell r="N696" t="e">
            <v>#REF!</v>
          </cell>
          <cell r="O696" t="e">
            <v>#REF!</v>
          </cell>
          <cell r="R696" t="e">
            <v>#REF!</v>
          </cell>
          <cell r="S696" t="e">
            <v>#REF!</v>
          </cell>
          <cell r="T696" t="e">
            <v>#REF!</v>
          </cell>
          <cell r="U696" t="e">
            <v>#REF!</v>
          </cell>
          <cell r="V696" t="e">
            <v>#REF!</v>
          </cell>
          <cell r="W696" t="e">
            <v>#REF!</v>
          </cell>
          <cell r="X696" t="e">
            <v>#REF!</v>
          </cell>
          <cell r="Y696" t="e">
            <v>#REF!</v>
          </cell>
          <cell r="AA696" t="e">
            <v>#REF!</v>
          </cell>
          <cell r="AB696" t="e">
            <v>#REF!</v>
          </cell>
          <cell r="AC696" t="e">
            <v>#REF!</v>
          </cell>
          <cell r="AE696" t="e">
            <v>#REF!</v>
          </cell>
          <cell r="AF696" t="e">
            <v>#REF!</v>
          </cell>
          <cell r="AG696" t="e">
            <v>#REF!</v>
          </cell>
          <cell r="AH696" t="e">
            <v>#REF!</v>
          </cell>
          <cell r="AI696" t="e">
            <v>#REF!</v>
          </cell>
          <cell r="AJ696" t="e">
            <v>#REF!</v>
          </cell>
          <cell r="AK696" t="e">
            <v>#REF!</v>
          </cell>
          <cell r="AL696" t="e">
            <v>#REF!</v>
          </cell>
          <cell r="AM696" t="e">
            <v>#REF!</v>
          </cell>
          <cell r="AN696" t="e">
            <v>#REF!</v>
          </cell>
          <cell r="AR696" t="e">
            <v>#REF!</v>
          </cell>
          <cell r="BX696">
            <v>0</v>
          </cell>
          <cell r="BY696">
            <v>0</v>
          </cell>
          <cell r="CA696" t="e">
            <v>#REF!</v>
          </cell>
          <cell r="CB696" t="e">
            <v>#REF!</v>
          </cell>
          <cell r="CC696">
            <v>0</v>
          </cell>
          <cell r="CD696">
            <v>0</v>
          </cell>
          <cell r="CE696" t="str">
            <v>TFA - Land &amp; Buildings</v>
          </cell>
          <cell r="CG696" t="e">
            <v>#REF!</v>
          </cell>
          <cell r="CH696" t="str">
            <v>Property, Plant &amp; Equipment</v>
          </cell>
          <cell r="CJ696" t="e">
            <v>#REF!</v>
          </cell>
        </row>
        <row r="697">
          <cell r="A697" t="str">
            <v>YPDSB0 Total</v>
          </cell>
          <cell r="B697" t="str">
            <v>YPDSB0</v>
          </cell>
          <cell r="C697" t="str">
            <v xml:space="preserve"> Total</v>
          </cell>
          <cell r="D697" t="str">
            <v>YPDSB0 Total</v>
          </cell>
          <cell r="E697" t="str">
            <v>YPDSB</v>
          </cell>
          <cell r="F697">
            <v>0</v>
          </cell>
          <cell r="G697" t="str">
            <v>YPDSB0</v>
          </cell>
          <cell r="H697" t="str">
            <v>CAPITAL LIABILITIES</v>
          </cell>
          <cell r="I697" t="str">
            <v>ACCUMULATED IMPAIRMENT ACCOUNT</v>
          </cell>
          <cell r="J697" t="str">
            <v>BUILDINGS</v>
          </cell>
          <cell r="K697" t="str">
            <v>DEBITS - MISCELLANEOUS     .</v>
          </cell>
          <cell r="N697" t="e">
            <v>#REF!</v>
          </cell>
          <cell r="O697" t="e">
            <v>#REF!</v>
          </cell>
          <cell r="R697" t="e">
            <v>#REF!</v>
          </cell>
          <cell r="S697" t="e">
            <v>#REF!</v>
          </cell>
          <cell r="T697" t="e">
            <v>#REF!</v>
          </cell>
          <cell r="U697" t="e">
            <v>#REF!</v>
          </cell>
          <cell r="V697" t="e">
            <v>#REF!</v>
          </cell>
          <cell r="W697" t="e">
            <v>#REF!</v>
          </cell>
          <cell r="X697" t="e">
            <v>#REF!</v>
          </cell>
          <cell r="Y697" t="e">
            <v>#REF!</v>
          </cell>
          <cell r="AA697" t="e">
            <v>#REF!</v>
          </cell>
          <cell r="AB697" t="e">
            <v>#REF!</v>
          </cell>
          <cell r="AC697" t="e">
            <v>#REF!</v>
          </cell>
          <cell r="AE697" t="e">
            <v>#REF!</v>
          </cell>
          <cell r="AF697" t="e">
            <v>#REF!</v>
          </cell>
          <cell r="AG697" t="e">
            <v>#REF!</v>
          </cell>
          <cell r="AH697" t="e">
            <v>#REF!</v>
          </cell>
          <cell r="AI697" t="e">
            <v>#REF!</v>
          </cell>
          <cell r="AJ697" t="e">
            <v>#REF!</v>
          </cell>
          <cell r="AK697" t="e">
            <v>#REF!</v>
          </cell>
          <cell r="AL697" t="e">
            <v>#REF!</v>
          </cell>
          <cell r="AM697" t="e">
            <v>#REF!</v>
          </cell>
          <cell r="AN697" t="e">
            <v>#REF!</v>
          </cell>
          <cell r="AR697" t="e">
            <v>#REF!</v>
          </cell>
          <cell r="BX697">
            <v>0</v>
          </cell>
          <cell r="BY697">
            <v>0</v>
          </cell>
          <cell r="CA697" t="e">
            <v>#REF!</v>
          </cell>
          <cell r="CB697" t="e">
            <v>#REF!</v>
          </cell>
          <cell r="CC697">
            <v>0</v>
          </cell>
          <cell r="CD697">
            <v>0</v>
          </cell>
          <cell r="CE697">
            <v>0</v>
          </cell>
          <cell r="CH697" t="str">
            <v>Property, Plant &amp; Equipment</v>
          </cell>
          <cell r="CJ697" t="e">
            <v>#REF!</v>
          </cell>
        </row>
        <row r="698">
          <cell r="A698" t="str">
            <v>YPDSB1000 Total</v>
          </cell>
          <cell r="B698" t="str">
            <v>YPDSB1000</v>
          </cell>
          <cell r="C698" t="str">
            <v xml:space="preserve"> Total</v>
          </cell>
          <cell r="D698" t="str">
            <v>YPDSB1000 Total</v>
          </cell>
          <cell r="E698" t="str">
            <v>YPDSB</v>
          </cell>
          <cell r="F698">
            <v>1000</v>
          </cell>
          <cell r="G698" t="str">
            <v>YPDSB1000</v>
          </cell>
          <cell r="H698" t="str">
            <v>CAPITAL LIABILITIES</v>
          </cell>
          <cell r="I698" t="str">
            <v>ACCUMULATED IMPAIRMENT ACCOUNT</v>
          </cell>
          <cell r="J698" t="str">
            <v>BUILDINGS</v>
          </cell>
          <cell r="K698" t="str">
            <v>CREDITS - MISCELLANEOUS     .</v>
          </cell>
          <cell r="N698" t="e">
            <v>#REF!</v>
          </cell>
          <cell r="O698" t="e">
            <v>#REF!</v>
          </cell>
          <cell r="R698" t="e">
            <v>#REF!</v>
          </cell>
          <cell r="S698" t="e">
            <v>#REF!</v>
          </cell>
          <cell r="V698">
            <v>0</v>
          </cell>
          <cell r="X698">
            <v>0</v>
          </cell>
          <cell r="AE698">
            <v>0</v>
          </cell>
          <cell r="AG698">
            <v>0</v>
          </cell>
          <cell r="AR698">
            <v>0</v>
          </cell>
          <cell r="BX698">
            <v>0</v>
          </cell>
          <cell r="BY698">
            <v>0</v>
          </cell>
          <cell r="CA698" t="e">
            <v>#REF!</v>
          </cell>
          <cell r="CB698" t="e">
            <v>#REF!</v>
          </cell>
          <cell r="CC698">
            <v>0</v>
          </cell>
          <cell r="CD698">
            <v>0</v>
          </cell>
          <cell r="CE698" t="str">
            <v>TFA - Assets Under Construction</v>
          </cell>
          <cell r="CG698" t="e">
            <v>#REF!</v>
          </cell>
          <cell r="CH698" t="str">
            <v>Property, Plant &amp; Equipment</v>
          </cell>
          <cell r="CJ698" t="e">
            <v>#REF!</v>
          </cell>
        </row>
        <row r="699">
          <cell r="A699" t="str">
            <v>YPDSB10 Total</v>
          </cell>
          <cell r="B699" t="str">
            <v>YPDSB10</v>
          </cell>
          <cell r="C699" t="str">
            <v xml:space="preserve"> Total</v>
          </cell>
          <cell r="D699" t="str">
            <v>YPDSB10 Total</v>
          </cell>
          <cell r="E699" t="str">
            <v>YPDSB</v>
          </cell>
          <cell r="F699">
            <v>10</v>
          </cell>
          <cell r="G699" t="str">
            <v>YPDSB10</v>
          </cell>
          <cell r="H699" t="str">
            <v>CAPITAL LIABILITIES</v>
          </cell>
          <cell r="I699" t="str">
            <v>ACCUMULATED IMPAIRMENT ACCOUNT</v>
          </cell>
          <cell r="J699" t="str">
            <v>BUILDINGS</v>
          </cell>
          <cell r="K699" t="str">
            <v>DEBITS - BALANCE B/FWD         .</v>
          </cell>
          <cell r="N699" t="e">
            <v>#REF!</v>
          </cell>
          <cell r="O699" t="e">
            <v>#REF!</v>
          </cell>
          <cell r="R699" t="e">
            <v>#REF!</v>
          </cell>
          <cell r="S699" t="e">
            <v>#REF!</v>
          </cell>
          <cell r="V699">
            <v>0</v>
          </cell>
          <cell r="X699">
            <v>0</v>
          </cell>
          <cell r="AE699">
            <v>0</v>
          </cell>
          <cell r="AG699">
            <v>0</v>
          </cell>
          <cell r="AR699">
            <v>0</v>
          </cell>
          <cell r="BX699">
            <v>0</v>
          </cell>
          <cell r="BY699">
            <v>0</v>
          </cell>
          <cell r="CA699" t="e">
            <v>#REF!</v>
          </cell>
          <cell r="CB699" t="e">
            <v>#REF!</v>
          </cell>
          <cell r="CC699">
            <v>0</v>
          </cell>
          <cell r="CD699">
            <v>0</v>
          </cell>
          <cell r="CE699">
            <v>0</v>
          </cell>
          <cell r="CH699" t="str">
            <v>Property, Plant &amp; Equipment</v>
          </cell>
          <cell r="CJ699" t="e">
            <v>#REF!</v>
          </cell>
        </row>
        <row r="700">
          <cell r="A700" t="str">
            <v>YPDSB1010 Total</v>
          </cell>
          <cell r="B700" t="str">
            <v>YPDSB1010</v>
          </cell>
          <cell r="C700" t="str">
            <v xml:space="preserve"> Total</v>
          </cell>
          <cell r="D700" t="str">
            <v>YPDSB1010 Total</v>
          </cell>
          <cell r="E700" t="str">
            <v>YPDSB</v>
          </cell>
          <cell r="F700">
            <v>1010</v>
          </cell>
          <cell r="G700" t="str">
            <v>YPDSB1010</v>
          </cell>
          <cell r="H700" t="str">
            <v>CAPITAL LIABILITIES</v>
          </cell>
          <cell r="I700" t="str">
            <v>ACCUMULATED IMPAIRMENT ACCOUNT</v>
          </cell>
          <cell r="J700" t="str">
            <v>BUILDINGS</v>
          </cell>
          <cell r="K700" t="str">
            <v>CREDITS - BALANCE B/FWD      .</v>
          </cell>
          <cell r="L700">
            <v>-2196944.4</v>
          </cell>
          <cell r="N700" t="e">
            <v>#REF!</v>
          </cell>
          <cell r="O700" t="e">
            <v>#REF!</v>
          </cell>
          <cell r="R700" t="e">
            <v>#REF!</v>
          </cell>
          <cell r="S700" t="e">
            <v>#REF!</v>
          </cell>
          <cell r="T700" t="e">
            <v>#REF!</v>
          </cell>
          <cell r="U700" t="e">
            <v>#REF!</v>
          </cell>
          <cell r="V700" t="e">
            <v>#REF!</v>
          </cell>
          <cell r="W700" t="e">
            <v>#REF!</v>
          </cell>
          <cell r="X700" t="e">
            <v>#REF!</v>
          </cell>
          <cell r="Y700" t="e">
            <v>#REF!</v>
          </cell>
          <cell r="AA700" t="e">
            <v>#REF!</v>
          </cell>
          <cell r="AB700" t="e">
            <v>#REF!</v>
          </cell>
          <cell r="AC700" t="e">
            <v>#REF!</v>
          </cell>
          <cell r="AE700" t="e">
            <v>#REF!</v>
          </cell>
          <cell r="AF700" t="e">
            <v>#REF!</v>
          </cell>
          <cell r="AG700" t="e">
            <v>#REF!</v>
          </cell>
          <cell r="AH700" t="e">
            <v>#REF!</v>
          </cell>
          <cell r="AI700" t="e">
            <v>#REF!</v>
          </cell>
          <cell r="AJ700" t="e">
            <v>#REF!</v>
          </cell>
          <cell r="AK700" t="e">
            <v>#REF!</v>
          </cell>
          <cell r="AL700" t="e">
            <v>#REF!</v>
          </cell>
          <cell r="AM700" t="e">
            <v>#REF!</v>
          </cell>
          <cell r="AN700" t="e">
            <v>#REF!</v>
          </cell>
          <cell r="AR700" t="e">
            <v>#REF!</v>
          </cell>
          <cell r="BX700">
            <v>0</v>
          </cell>
          <cell r="BY700">
            <v>0</v>
          </cell>
          <cell r="CA700" t="e">
            <v>#REF!</v>
          </cell>
          <cell r="CB700" t="e">
            <v>#REF!</v>
          </cell>
          <cell r="CC700">
            <v>0</v>
          </cell>
          <cell r="CD700">
            <v>0</v>
          </cell>
          <cell r="CE700">
            <v>0</v>
          </cell>
          <cell r="CH700" t="str">
            <v>Property, Plant &amp; Equipment</v>
          </cell>
          <cell r="CJ700" t="e">
            <v>#REF!</v>
          </cell>
        </row>
        <row r="701">
          <cell r="A701" t="str">
            <v>YPDSC10 Total</v>
          </cell>
          <cell r="B701" t="str">
            <v>YPDSC10</v>
          </cell>
          <cell r="C701" t="str">
            <v xml:space="preserve"> Total</v>
          </cell>
          <cell r="D701" t="str">
            <v>YPDSC10 Total</v>
          </cell>
          <cell r="E701" t="str">
            <v>YPDSC</v>
          </cell>
          <cell r="F701">
            <v>10</v>
          </cell>
          <cell r="G701" t="str">
            <v>YPDSC10</v>
          </cell>
          <cell r="H701" t="str">
            <v>CAPITAL LIABILITIES</v>
          </cell>
          <cell r="I701" t="str">
            <v>ACCUMULATED IMPAIRMENT ACCOUNT</v>
          </cell>
          <cell r="J701" t="str">
            <v>VEHICLES, PLANT &amp; EQUIPMENT</v>
          </cell>
          <cell r="K701" t="str">
            <v>DEBITS - BALANCE B/FWD         .</v>
          </cell>
          <cell r="N701" t="e">
            <v>#REF!</v>
          </cell>
          <cell r="O701" t="e">
            <v>#REF!</v>
          </cell>
          <cell r="R701" t="e">
            <v>#REF!</v>
          </cell>
          <cell r="S701" t="e">
            <v>#REF!</v>
          </cell>
          <cell r="V701">
            <v>0</v>
          </cell>
          <cell r="X701">
            <v>0</v>
          </cell>
          <cell r="AE701">
            <v>0</v>
          </cell>
          <cell r="AG701">
            <v>0</v>
          </cell>
          <cell r="AR701">
            <v>0</v>
          </cell>
          <cell r="BX701">
            <v>0</v>
          </cell>
          <cell r="BY701">
            <v>0</v>
          </cell>
          <cell r="CA701" t="e">
            <v>#REF!</v>
          </cell>
          <cell r="CB701" t="e">
            <v>#REF!</v>
          </cell>
          <cell r="CC701">
            <v>0</v>
          </cell>
          <cell r="CD701">
            <v>0</v>
          </cell>
          <cell r="CE701">
            <v>0</v>
          </cell>
          <cell r="CH701" t="str">
            <v>Property, Plant &amp; Equipment</v>
          </cell>
          <cell r="CJ701" t="e">
            <v>#REF!</v>
          </cell>
        </row>
        <row r="702">
          <cell r="A702" t="str">
            <v>YPDSC1000 Total</v>
          </cell>
          <cell r="B702" t="str">
            <v>YPDSC1000</v>
          </cell>
          <cell r="C702" t="str">
            <v xml:space="preserve"> Total</v>
          </cell>
          <cell r="D702" t="str">
            <v>YPDSC1000 Total</v>
          </cell>
          <cell r="E702" t="str">
            <v>YPDSC</v>
          </cell>
          <cell r="F702">
            <v>1000</v>
          </cell>
          <cell r="G702" t="str">
            <v>YPDSC1000</v>
          </cell>
          <cell r="H702" t="str">
            <v>CAPITAL LIABILITIES</v>
          </cell>
          <cell r="I702" t="str">
            <v>ACCUMULATED IMPAIRMENT ACCOUNT</v>
          </cell>
          <cell r="J702" t="str">
            <v>VEHICLES, PLANT &amp; EQUIPMENT</v>
          </cell>
          <cell r="K702" t="str">
            <v>CREDITS - MISCELLANEOUS     .</v>
          </cell>
          <cell r="N702" t="e">
            <v>#REF!</v>
          </cell>
          <cell r="O702" t="e">
            <v>#REF!</v>
          </cell>
          <cell r="R702" t="e">
            <v>#REF!</v>
          </cell>
          <cell r="S702" t="e">
            <v>#REF!</v>
          </cell>
          <cell r="T702" t="e">
            <v>#REF!</v>
          </cell>
          <cell r="U702" t="e">
            <v>#REF!</v>
          </cell>
          <cell r="V702" t="e">
            <v>#REF!</v>
          </cell>
          <cell r="W702" t="e">
            <v>#REF!</v>
          </cell>
          <cell r="X702" t="e">
            <v>#REF!</v>
          </cell>
          <cell r="Y702" t="e">
            <v>#REF!</v>
          </cell>
          <cell r="AA702" t="e">
            <v>#REF!</v>
          </cell>
          <cell r="AB702" t="e">
            <v>#REF!</v>
          </cell>
          <cell r="AC702" t="e">
            <v>#REF!</v>
          </cell>
          <cell r="AE702" t="e">
            <v>#REF!</v>
          </cell>
          <cell r="AF702" t="e">
            <v>#REF!</v>
          </cell>
          <cell r="AG702" t="e">
            <v>#REF!</v>
          </cell>
          <cell r="AH702" t="e">
            <v>#REF!</v>
          </cell>
          <cell r="AI702" t="e">
            <v>#REF!</v>
          </cell>
          <cell r="AJ702" t="e">
            <v>#REF!</v>
          </cell>
          <cell r="AK702" t="e">
            <v>#REF!</v>
          </cell>
          <cell r="AL702" t="e">
            <v>#REF!</v>
          </cell>
          <cell r="AM702" t="e">
            <v>#REF!</v>
          </cell>
          <cell r="AN702" t="e">
            <v>#REF!</v>
          </cell>
          <cell r="AR702" t="e">
            <v>#REF!</v>
          </cell>
          <cell r="BX702">
            <v>0</v>
          </cell>
          <cell r="BY702">
            <v>0</v>
          </cell>
          <cell r="CA702" t="e">
            <v>#REF!</v>
          </cell>
          <cell r="CB702" t="e">
            <v>#REF!</v>
          </cell>
          <cell r="CC702">
            <v>0</v>
          </cell>
          <cell r="CD702">
            <v>0</v>
          </cell>
          <cell r="CE702">
            <v>0</v>
          </cell>
          <cell r="CH702" t="str">
            <v>Property, Plant &amp; Equipment</v>
          </cell>
          <cell r="CJ702" t="e">
            <v>#REF!</v>
          </cell>
        </row>
        <row r="703">
          <cell r="A703" t="str">
            <v>YPDSD0 Total</v>
          </cell>
          <cell r="B703" t="str">
            <v>YPDSD0</v>
          </cell>
          <cell r="C703" t="str">
            <v xml:space="preserve"> Total</v>
          </cell>
          <cell r="D703" t="str">
            <v>YPDSD0 Total</v>
          </cell>
          <cell r="E703" t="str">
            <v>YPDSD</v>
          </cell>
          <cell r="F703">
            <v>0</v>
          </cell>
          <cell r="G703" t="str">
            <v>YPDSD0</v>
          </cell>
          <cell r="H703" t="str">
            <v>CAPITAL LIABILITIES</v>
          </cell>
          <cell r="I703" t="str">
            <v>ACCUMULATED IMPAIRMENT ACCOUNT</v>
          </cell>
          <cell r="J703" t="str">
            <v>INEVESTMENT PROPERTIES</v>
          </cell>
          <cell r="K703" t="str">
            <v>DEBITS - MISCELLANEOUS     .</v>
          </cell>
          <cell r="N703" t="e">
            <v>#REF!</v>
          </cell>
          <cell r="O703" t="e">
            <v>#REF!</v>
          </cell>
          <cell r="R703" t="e">
            <v>#REF!</v>
          </cell>
          <cell r="S703" t="e">
            <v>#REF!</v>
          </cell>
          <cell r="V703">
            <v>0</v>
          </cell>
          <cell r="X703">
            <v>0</v>
          </cell>
          <cell r="AE703">
            <v>0</v>
          </cell>
          <cell r="AG703">
            <v>0</v>
          </cell>
          <cell r="AR703">
            <v>0</v>
          </cell>
          <cell r="BX703">
            <v>0</v>
          </cell>
          <cell r="BY703">
            <v>0</v>
          </cell>
          <cell r="CA703" t="e">
            <v>#REF!</v>
          </cell>
          <cell r="CB703" t="e">
            <v>#REF!</v>
          </cell>
          <cell r="CC703">
            <v>0</v>
          </cell>
          <cell r="CD703">
            <v>0</v>
          </cell>
          <cell r="CE703">
            <v>0</v>
          </cell>
          <cell r="CH703" t="str">
            <v>Investment Property</v>
          </cell>
          <cell r="CJ703" t="e">
            <v>#REF!</v>
          </cell>
        </row>
        <row r="704">
          <cell r="A704" t="str">
            <v>YPDSD1000 Total</v>
          </cell>
          <cell r="B704" t="str">
            <v>YPDSD1000</v>
          </cell>
          <cell r="C704" t="str">
            <v xml:space="preserve"> Total</v>
          </cell>
          <cell r="D704" t="str">
            <v>YPDSD1000 Total</v>
          </cell>
          <cell r="E704" t="str">
            <v>YPDSD</v>
          </cell>
          <cell r="F704">
            <v>1000</v>
          </cell>
          <cell r="G704" t="str">
            <v>YPDSD1000</v>
          </cell>
          <cell r="H704" t="str">
            <v>CAPITAL LIABILITIES</v>
          </cell>
          <cell r="I704" t="str">
            <v>ACCUMULATED IMPAIRMENT ACCOUNT</v>
          </cell>
          <cell r="J704" t="str">
            <v>INEVESTMENT PROPERTIES</v>
          </cell>
          <cell r="K704" t="str">
            <v>CREDITS - MISCELLANEOUS     .</v>
          </cell>
          <cell r="N704" t="e">
            <v>#REF!</v>
          </cell>
          <cell r="O704" t="e">
            <v>#REF!</v>
          </cell>
          <cell r="R704" t="e">
            <v>#REF!</v>
          </cell>
          <cell r="S704" t="e">
            <v>#REF!</v>
          </cell>
          <cell r="T704" t="e">
            <v>#REF!</v>
          </cell>
          <cell r="U704" t="e">
            <v>#REF!</v>
          </cell>
          <cell r="V704" t="e">
            <v>#REF!</v>
          </cell>
          <cell r="W704" t="e">
            <v>#REF!</v>
          </cell>
          <cell r="X704" t="e">
            <v>#REF!</v>
          </cell>
          <cell r="Y704" t="e">
            <v>#REF!</v>
          </cell>
          <cell r="AA704" t="e">
            <v>#REF!</v>
          </cell>
          <cell r="AB704" t="e">
            <v>#REF!</v>
          </cell>
          <cell r="AC704" t="e">
            <v>#REF!</v>
          </cell>
          <cell r="AE704" t="e">
            <v>#REF!</v>
          </cell>
          <cell r="AF704" t="e">
            <v>#REF!</v>
          </cell>
          <cell r="AG704" t="e">
            <v>#REF!</v>
          </cell>
          <cell r="AH704" t="e">
            <v>#REF!</v>
          </cell>
          <cell r="AI704" t="e">
            <v>#REF!</v>
          </cell>
          <cell r="AJ704" t="e">
            <v>#REF!</v>
          </cell>
          <cell r="AK704" t="e">
            <v>#REF!</v>
          </cell>
          <cell r="AL704" t="e">
            <v>#REF!</v>
          </cell>
          <cell r="AM704" t="e">
            <v>#REF!</v>
          </cell>
          <cell r="AN704" t="e">
            <v>#REF!</v>
          </cell>
          <cell r="AR704" t="e">
            <v>#REF!</v>
          </cell>
          <cell r="BX704">
            <v>0</v>
          </cell>
          <cell r="BY704">
            <v>0</v>
          </cell>
          <cell r="CA704" t="e">
            <v>#REF!</v>
          </cell>
          <cell r="CB704" t="e">
            <v>#REF!</v>
          </cell>
          <cell r="CC704">
            <v>0</v>
          </cell>
          <cell r="CD704">
            <v>0</v>
          </cell>
          <cell r="CE704">
            <v>0</v>
          </cell>
          <cell r="CH704" t="str">
            <v>Investment Property</v>
          </cell>
          <cell r="CJ704" t="e">
            <v>#REF!</v>
          </cell>
        </row>
        <row r="705">
          <cell r="A705" t="str">
            <v>YPDSG10 Total</v>
          </cell>
          <cell r="B705" t="str">
            <v>YPDSG10</v>
          </cell>
          <cell r="C705" t="str">
            <v xml:space="preserve"> Total</v>
          </cell>
          <cell r="D705" t="str">
            <v>YPDSG10 Total</v>
          </cell>
          <cell r="E705" t="str">
            <v>YPDSG</v>
          </cell>
          <cell r="F705">
            <v>10</v>
          </cell>
          <cell r="G705" t="str">
            <v>YPDSG10</v>
          </cell>
          <cell r="H705" t="str">
            <v>CAPITAL LIABILITIES</v>
          </cell>
          <cell r="I705" t="str">
            <v>ACCUMULATED IMPAIRMENT ACCOUNT</v>
          </cell>
          <cell r="J705" t="str">
            <v>ASSETS UNDER CONSTRUCTION</v>
          </cell>
          <cell r="K705" t="str">
            <v>DEBITS - BALANCE B/FWD         .</v>
          </cell>
          <cell r="N705" t="e">
            <v>#REF!</v>
          </cell>
          <cell r="O705" t="e">
            <v>#REF!</v>
          </cell>
          <cell r="R705" t="e">
            <v>#REF!</v>
          </cell>
          <cell r="S705" t="e">
            <v>#REF!</v>
          </cell>
          <cell r="V705">
            <v>0</v>
          </cell>
          <cell r="X705">
            <v>0</v>
          </cell>
          <cell r="AE705">
            <v>0</v>
          </cell>
          <cell r="AG705">
            <v>0</v>
          </cell>
          <cell r="AR705">
            <v>0</v>
          </cell>
          <cell r="BX705">
            <v>0</v>
          </cell>
          <cell r="BY705">
            <v>0</v>
          </cell>
          <cell r="CA705" t="e">
            <v>#REF!</v>
          </cell>
          <cell r="CB705" t="e">
            <v>#REF!</v>
          </cell>
          <cell r="CC705">
            <v>0</v>
          </cell>
          <cell r="CD705">
            <v>0</v>
          </cell>
          <cell r="CE705">
            <v>0</v>
          </cell>
          <cell r="CH705" t="str">
            <v>Property, Plant &amp; Equipment</v>
          </cell>
          <cell r="CJ705" t="e">
            <v>#REF!</v>
          </cell>
        </row>
        <row r="706">
          <cell r="A706" t="str">
            <v>YPDSG1000 Total</v>
          </cell>
          <cell r="B706" t="str">
            <v>YPDSG1000</v>
          </cell>
          <cell r="C706" t="str">
            <v xml:space="preserve"> Total</v>
          </cell>
          <cell r="D706" t="str">
            <v>YPDSG1000 Total</v>
          </cell>
          <cell r="E706" t="str">
            <v>YPDSG</v>
          </cell>
          <cell r="F706">
            <v>1000</v>
          </cell>
          <cell r="G706" t="str">
            <v>YPDSG1000</v>
          </cell>
          <cell r="H706" t="str">
            <v>CAPITAL LIABILITIES</v>
          </cell>
          <cell r="I706" t="str">
            <v>ACCUMULATED IMPAIRMENT ACCOUNT</v>
          </cell>
          <cell r="J706" t="str">
            <v>ASSETS UNDER CONSTRUCTION</v>
          </cell>
          <cell r="K706" t="str">
            <v>CREDITS - MISCELLANEOUS     .</v>
          </cell>
          <cell r="N706" t="e">
            <v>#REF!</v>
          </cell>
          <cell r="O706" t="e">
            <v>#REF!</v>
          </cell>
          <cell r="R706" t="e">
            <v>#REF!</v>
          </cell>
          <cell r="S706" t="e">
            <v>#REF!</v>
          </cell>
          <cell r="T706" t="e">
            <v>#REF!</v>
          </cell>
          <cell r="U706" t="e">
            <v>#REF!</v>
          </cell>
          <cell r="V706" t="e">
            <v>#REF!</v>
          </cell>
          <cell r="W706" t="e">
            <v>#REF!</v>
          </cell>
          <cell r="X706" t="e">
            <v>#REF!</v>
          </cell>
          <cell r="Y706" t="e">
            <v>#REF!</v>
          </cell>
          <cell r="AA706" t="e">
            <v>#REF!</v>
          </cell>
          <cell r="AB706" t="e">
            <v>#REF!</v>
          </cell>
          <cell r="AC706" t="e">
            <v>#REF!</v>
          </cell>
          <cell r="AE706" t="e">
            <v>#REF!</v>
          </cell>
          <cell r="AF706" t="e">
            <v>#REF!</v>
          </cell>
          <cell r="AG706" t="e">
            <v>#REF!</v>
          </cell>
          <cell r="AH706" t="e">
            <v>#REF!</v>
          </cell>
          <cell r="AI706" t="e">
            <v>#REF!</v>
          </cell>
          <cell r="AJ706" t="e">
            <v>#REF!</v>
          </cell>
          <cell r="AK706" t="e">
            <v>#REF!</v>
          </cell>
          <cell r="AL706" t="e">
            <v>#REF!</v>
          </cell>
          <cell r="AM706" t="e">
            <v>#REF!</v>
          </cell>
          <cell r="AN706" t="e">
            <v>#REF!</v>
          </cell>
          <cell r="AR706" t="e">
            <v>#REF!</v>
          </cell>
          <cell r="BX706">
            <v>0</v>
          </cell>
          <cell r="BY706">
            <v>0</v>
          </cell>
          <cell r="CA706" t="e">
            <v>#REF!</v>
          </cell>
          <cell r="CB706" t="e">
            <v>#REF!</v>
          </cell>
          <cell r="CC706">
            <v>0</v>
          </cell>
          <cell r="CD706">
            <v>0</v>
          </cell>
          <cell r="CE706">
            <v>0</v>
          </cell>
          <cell r="CH706" t="str">
            <v>Property, Plant &amp; Equipment</v>
          </cell>
          <cell r="CJ706" t="e">
            <v>#REF!</v>
          </cell>
        </row>
        <row r="707">
          <cell r="A707" t="str">
            <v>YPDUA0 Total</v>
          </cell>
          <cell r="B707" t="str">
            <v>YPDUA0</v>
          </cell>
          <cell r="C707" t="str">
            <v xml:space="preserve"> Total</v>
          </cell>
          <cell r="D707" t="str">
            <v>YPDUA0 Total</v>
          </cell>
          <cell r="E707" t="str">
            <v>YPDUA</v>
          </cell>
          <cell r="F707">
            <v>0</v>
          </cell>
          <cell r="G707" t="str">
            <v>YPDUA0</v>
          </cell>
          <cell r="H707" t="str">
            <v>CAPITAL LIABILITIES</v>
          </cell>
          <cell r="I707" t="str">
            <v>REVALUATION RESERVE</v>
          </cell>
          <cell r="J707" t="str">
            <v>REVALUATION RESERVE</v>
          </cell>
          <cell r="K707" t="str">
            <v>DEBITS - MISCELLANEOUS     .</v>
          </cell>
          <cell r="N707" t="e">
            <v>#REF!</v>
          </cell>
          <cell r="O707" t="e">
            <v>#REF!</v>
          </cell>
          <cell r="R707" t="e">
            <v>#REF!</v>
          </cell>
          <cell r="S707" t="e">
            <v>#REF!</v>
          </cell>
          <cell r="T707" t="e">
            <v>#REF!</v>
          </cell>
          <cell r="U707" t="e">
            <v>#REF!</v>
          </cell>
          <cell r="V707" t="e">
            <v>#REF!</v>
          </cell>
          <cell r="W707" t="e">
            <v>#REF!</v>
          </cell>
          <cell r="X707" t="e">
            <v>#REF!</v>
          </cell>
          <cell r="Y707" t="e">
            <v>#REF!</v>
          </cell>
          <cell r="AA707" t="e">
            <v>#REF!</v>
          </cell>
          <cell r="AB707" t="e">
            <v>#REF!</v>
          </cell>
          <cell r="AC707" t="e">
            <v>#REF!</v>
          </cell>
          <cell r="AE707" t="e">
            <v>#REF!</v>
          </cell>
          <cell r="AF707" t="e">
            <v>#REF!</v>
          </cell>
          <cell r="AG707" t="e">
            <v>#REF!</v>
          </cell>
          <cell r="AH707" t="e">
            <v>#REF!</v>
          </cell>
          <cell r="AI707" t="e">
            <v>#REF!</v>
          </cell>
          <cell r="AJ707" t="e">
            <v>#REF!</v>
          </cell>
          <cell r="AK707" t="e">
            <v>#REF!</v>
          </cell>
          <cell r="AL707" t="e">
            <v>#REF!</v>
          </cell>
          <cell r="AM707" t="e">
            <v>#REF!</v>
          </cell>
          <cell r="AN707" t="e">
            <v>#REF!</v>
          </cell>
          <cell r="AR707" t="e">
            <v>#REF!</v>
          </cell>
          <cell r="BX707">
            <v>0</v>
          </cell>
          <cell r="BY707">
            <v>0</v>
          </cell>
          <cell r="CA707" t="e">
            <v>#REF!</v>
          </cell>
          <cell r="CB707" t="e">
            <v>#REF!</v>
          </cell>
          <cell r="CC707">
            <v>0</v>
          </cell>
          <cell r="CD707">
            <v>0</v>
          </cell>
          <cell r="CE707">
            <v>0</v>
          </cell>
          <cell r="CH707" t="str">
            <v>Unusable Reserves - Revaluation Reserve</v>
          </cell>
          <cell r="CJ707" t="e">
            <v>#REF!</v>
          </cell>
        </row>
        <row r="708">
          <cell r="A708" t="str">
            <v>YPDUA1000 Total</v>
          </cell>
          <cell r="B708" t="str">
            <v>YPDUA1000</v>
          </cell>
          <cell r="C708" t="str">
            <v xml:space="preserve"> Total</v>
          </cell>
          <cell r="D708" t="str">
            <v>YPDUA1000 Total</v>
          </cell>
          <cell r="E708" t="str">
            <v>YPDUA</v>
          </cell>
          <cell r="F708">
            <v>1000</v>
          </cell>
          <cell r="G708" t="str">
            <v>YPDUA1000</v>
          </cell>
          <cell r="H708" t="str">
            <v>CAPITAL LIABILITIES</v>
          </cell>
          <cell r="I708" t="str">
            <v>REVALUATION RESERVE</v>
          </cell>
          <cell r="J708" t="str">
            <v>REVALUATION RESERVE</v>
          </cell>
          <cell r="K708" t="str">
            <v>CREDITS - MISCELLANEOUS     .</v>
          </cell>
          <cell r="N708" t="e">
            <v>#REF!</v>
          </cell>
          <cell r="O708" t="e">
            <v>#REF!</v>
          </cell>
          <cell r="R708" t="e">
            <v>#REF!</v>
          </cell>
          <cell r="S708" t="e">
            <v>#REF!</v>
          </cell>
          <cell r="T708" t="e">
            <v>#REF!</v>
          </cell>
          <cell r="U708" t="e">
            <v>#REF!</v>
          </cell>
          <cell r="V708" t="e">
            <v>#REF!</v>
          </cell>
          <cell r="W708" t="e">
            <v>#REF!</v>
          </cell>
          <cell r="X708" t="e">
            <v>#REF!</v>
          </cell>
          <cell r="Y708" t="e">
            <v>#REF!</v>
          </cell>
          <cell r="AA708" t="e">
            <v>#REF!</v>
          </cell>
          <cell r="AB708" t="e">
            <v>#REF!</v>
          </cell>
          <cell r="AC708" t="e">
            <v>#REF!</v>
          </cell>
          <cell r="AE708" t="e">
            <v>#REF!</v>
          </cell>
          <cell r="AF708" t="e">
            <v>#REF!</v>
          </cell>
          <cell r="AG708" t="e">
            <v>#REF!</v>
          </cell>
          <cell r="AH708" t="e">
            <v>#REF!</v>
          </cell>
          <cell r="AI708" t="e">
            <v>#REF!</v>
          </cell>
          <cell r="AJ708" t="e">
            <v>#REF!</v>
          </cell>
          <cell r="AK708" t="e">
            <v>#REF!</v>
          </cell>
          <cell r="AL708" t="e">
            <v>#REF!</v>
          </cell>
          <cell r="AM708" t="e">
            <v>#REF!</v>
          </cell>
          <cell r="AN708" t="e">
            <v>#REF!</v>
          </cell>
          <cell r="AO708">
            <v>1946498</v>
          </cell>
          <cell r="AR708" t="e">
            <v>#REF!</v>
          </cell>
          <cell r="BX708">
            <v>0</v>
          </cell>
          <cell r="BY708">
            <v>0</v>
          </cell>
          <cell r="CA708" t="e">
            <v>#REF!</v>
          </cell>
          <cell r="CB708" t="e">
            <v>#REF!</v>
          </cell>
          <cell r="CC708">
            <v>0</v>
          </cell>
          <cell r="CD708">
            <v>0</v>
          </cell>
          <cell r="CE708" t="str">
            <v>Revaluation Reserve</v>
          </cell>
          <cell r="CG708" t="e">
            <v>#REF!</v>
          </cell>
          <cell r="CH708" t="str">
            <v>Unusable Reserves - Revaluation Reserve</v>
          </cell>
          <cell r="CJ708" t="e">
            <v>#REF!</v>
          </cell>
        </row>
        <row r="709">
          <cell r="A709" t="str">
            <v>YPDUA1010 Total</v>
          </cell>
          <cell r="B709" t="str">
            <v>YPDUA1010</v>
          </cell>
          <cell r="C709" t="str">
            <v xml:space="preserve"> Total</v>
          </cell>
          <cell r="D709" t="str">
            <v>YPDUA1010 Total</v>
          </cell>
          <cell r="E709" t="str">
            <v>YPDUA</v>
          </cell>
          <cell r="F709">
            <v>1010</v>
          </cell>
          <cell r="G709" t="str">
            <v>YPDUA1010</v>
          </cell>
          <cell r="H709" t="str">
            <v>CAPITAL LIABILITIES</v>
          </cell>
          <cell r="I709" t="str">
            <v>REVALUATION RESERVE</v>
          </cell>
          <cell r="J709" t="str">
            <v>REVALUATION RESERVE</v>
          </cell>
          <cell r="K709" t="str">
            <v>CREDITS - BALANCE B/FWD      .</v>
          </cell>
          <cell r="L709">
            <v>-6834215.2000000002</v>
          </cell>
          <cell r="N709" t="e">
            <v>#REF!</v>
          </cell>
          <cell r="O709" t="e">
            <v>#REF!</v>
          </cell>
          <cell r="R709" t="e">
            <v>#REF!</v>
          </cell>
          <cell r="S709" t="e">
            <v>#REF!</v>
          </cell>
          <cell r="T709" t="e">
            <v>#REF!</v>
          </cell>
          <cell r="U709" t="e">
            <v>#REF!</v>
          </cell>
          <cell r="V709" t="e">
            <v>#REF!</v>
          </cell>
          <cell r="W709" t="e">
            <v>#REF!</v>
          </cell>
          <cell r="X709" t="e">
            <v>#REF!</v>
          </cell>
          <cell r="Y709" t="e">
            <v>#REF!</v>
          </cell>
          <cell r="AA709" t="e">
            <v>#REF!</v>
          </cell>
          <cell r="AB709" t="e">
            <v>#REF!</v>
          </cell>
          <cell r="AC709" t="e">
            <v>#REF!</v>
          </cell>
          <cell r="AE709" t="e">
            <v>#REF!</v>
          </cell>
          <cell r="AF709" t="e">
            <v>#REF!</v>
          </cell>
          <cell r="AG709" t="e">
            <v>#REF!</v>
          </cell>
          <cell r="AH709" t="e">
            <v>#REF!</v>
          </cell>
          <cell r="AI709" t="e">
            <v>#REF!</v>
          </cell>
          <cell r="AJ709" t="e">
            <v>#REF!</v>
          </cell>
          <cell r="AK709" t="e">
            <v>#REF!</v>
          </cell>
          <cell r="AL709" t="e">
            <v>#REF!</v>
          </cell>
          <cell r="AM709" t="e">
            <v>#REF!</v>
          </cell>
          <cell r="AN709" t="e">
            <v>#REF!</v>
          </cell>
          <cell r="AR709" t="e">
            <v>#REF!</v>
          </cell>
          <cell r="BX709">
            <v>0</v>
          </cell>
          <cell r="BY709">
            <v>0</v>
          </cell>
          <cell r="CA709" t="e">
            <v>#REF!</v>
          </cell>
          <cell r="CB709" t="e">
            <v>#REF!</v>
          </cell>
          <cell r="CC709">
            <v>0</v>
          </cell>
          <cell r="CD709">
            <v>0</v>
          </cell>
          <cell r="CE709" t="str">
            <v>Revaluation Reserve</v>
          </cell>
          <cell r="CG709" t="e">
            <v>#REF!</v>
          </cell>
          <cell r="CH709" t="str">
            <v>Unusable Reserves - Revaluation Reserve</v>
          </cell>
          <cell r="CJ709" t="e">
            <v>#REF!</v>
          </cell>
        </row>
        <row r="710">
          <cell r="A710" t="str">
            <v>YPDTA1000 Total</v>
          </cell>
          <cell r="B710" t="str">
            <v>YPDTA1000</v>
          </cell>
          <cell r="C710" t="str">
            <v xml:space="preserve"> Total</v>
          </cell>
          <cell r="D710" t="str">
            <v>YPDTA1000 Total</v>
          </cell>
          <cell r="E710" t="str">
            <v>YPDTA</v>
          </cell>
          <cell r="F710">
            <v>1000</v>
          </cell>
          <cell r="G710" t="str">
            <v>YPDTA1000</v>
          </cell>
          <cell r="H710" t="str">
            <v>CAPITAL LIABILITIES</v>
          </cell>
          <cell r="I710" t="str">
            <v>ACCUM COMPENSATED ABSENCES</v>
          </cell>
          <cell r="J710" t="str">
            <v>ACAAA</v>
          </cell>
          <cell r="K710" t="str">
            <v>CREDITS - MISCELLANEOUS     .</v>
          </cell>
          <cell r="N710" t="e">
            <v>#REF!</v>
          </cell>
          <cell r="O710" t="e">
            <v>#REF!</v>
          </cell>
          <cell r="R710" t="e">
            <v>#REF!</v>
          </cell>
          <cell r="S710" t="e">
            <v>#REF!</v>
          </cell>
          <cell r="T710" t="e">
            <v>#REF!</v>
          </cell>
          <cell r="U710" t="e">
            <v>#REF!</v>
          </cell>
          <cell r="V710" t="e">
            <v>#REF!</v>
          </cell>
          <cell r="W710" t="e">
            <v>#REF!</v>
          </cell>
          <cell r="X710" t="e">
            <v>#REF!</v>
          </cell>
          <cell r="Y710" t="e">
            <v>#REF!</v>
          </cell>
          <cell r="AA710" t="e">
            <v>#REF!</v>
          </cell>
          <cell r="AB710" t="e">
            <v>#REF!</v>
          </cell>
          <cell r="AC710" t="e">
            <v>#REF!</v>
          </cell>
          <cell r="AE710" t="e">
            <v>#REF!</v>
          </cell>
          <cell r="AF710" t="e">
            <v>#REF!</v>
          </cell>
          <cell r="AG710" t="e">
            <v>#REF!</v>
          </cell>
          <cell r="AH710" t="e">
            <v>#REF!</v>
          </cell>
          <cell r="AI710" t="e">
            <v>#REF!</v>
          </cell>
          <cell r="AJ710" t="e">
            <v>#REF!</v>
          </cell>
          <cell r="AK710" t="e">
            <v>#REF!</v>
          </cell>
          <cell r="AL710" t="e">
            <v>#REF!</v>
          </cell>
          <cell r="AM710" t="e">
            <v>#REF!</v>
          </cell>
          <cell r="AN710" t="e">
            <v>#REF!</v>
          </cell>
          <cell r="AR710" t="e">
            <v>#REF!</v>
          </cell>
          <cell r="BX710">
            <v>0</v>
          </cell>
          <cell r="BY710">
            <v>0</v>
          </cell>
          <cell r="CA710" t="e">
            <v>#REF!</v>
          </cell>
          <cell r="CB710" t="e">
            <v>#REF!</v>
          </cell>
          <cell r="CC710">
            <v>0</v>
          </cell>
          <cell r="CD710">
            <v>0</v>
          </cell>
          <cell r="CE710">
            <v>0</v>
          </cell>
          <cell r="CH710" t="str">
            <v>Unusable Reserve - Accum Compensating Absences</v>
          </cell>
          <cell r="CJ710" t="e">
            <v>#REF!</v>
          </cell>
        </row>
        <row r="711">
          <cell r="A711" t="str">
            <v>YPDTA0 Total</v>
          </cell>
          <cell r="B711" t="str">
            <v>YPDTA0</v>
          </cell>
          <cell r="C711" t="str">
            <v xml:space="preserve"> Total</v>
          </cell>
          <cell r="D711" t="str">
            <v>YPDTA0 Total</v>
          </cell>
          <cell r="E711" t="str">
            <v>YPDTA</v>
          </cell>
          <cell r="F711">
            <v>0</v>
          </cell>
          <cell r="G711" t="str">
            <v>YPDTA0</v>
          </cell>
          <cell r="H711" t="str">
            <v>CAPITAL LIABILITIES</v>
          </cell>
          <cell r="I711" t="str">
            <v>ACCUM COMPENSATED ABSENCES</v>
          </cell>
          <cell r="J711" t="str">
            <v>ACAAA</v>
          </cell>
          <cell r="K711" t="str">
            <v>DEBITS - MISCELLANEOUS     .</v>
          </cell>
          <cell r="N711" t="e">
            <v>#REF!</v>
          </cell>
          <cell r="O711" t="e">
            <v>#REF!</v>
          </cell>
          <cell r="R711" t="e">
            <v>#REF!</v>
          </cell>
          <cell r="S711" t="e">
            <v>#REF!</v>
          </cell>
          <cell r="T711" t="e">
            <v>#REF!</v>
          </cell>
          <cell r="U711" t="e">
            <v>#REF!</v>
          </cell>
          <cell r="V711" t="e">
            <v>#REF!</v>
          </cell>
          <cell r="W711" t="e">
            <v>#REF!</v>
          </cell>
          <cell r="X711" t="e">
            <v>#REF!</v>
          </cell>
          <cell r="Y711" t="e">
            <v>#REF!</v>
          </cell>
          <cell r="AA711" t="e">
            <v>#REF!</v>
          </cell>
          <cell r="AB711" t="e">
            <v>#REF!</v>
          </cell>
          <cell r="AC711" t="e">
            <v>#REF!</v>
          </cell>
          <cell r="AE711" t="e">
            <v>#REF!</v>
          </cell>
          <cell r="AF711" t="e">
            <v>#REF!</v>
          </cell>
          <cell r="AG711" t="e">
            <v>#REF!</v>
          </cell>
          <cell r="AH711" t="e">
            <v>#REF!</v>
          </cell>
          <cell r="AI711" t="e">
            <v>#REF!</v>
          </cell>
          <cell r="AJ711" t="e">
            <v>#REF!</v>
          </cell>
          <cell r="AK711" t="e">
            <v>#REF!</v>
          </cell>
          <cell r="AL711" t="e">
            <v>#REF!</v>
          </cell>
          <cell r="AM711" t="e">
            <v>#REF!</v>
          </cell>
          <cell r="AN711" t="e">
            <v>#REF!</v>
          </cell>
          <cell r="AR711" t="e">
            <v>#REF!</v>
          </cell>
          <cell r="BX711">
            <v>0</v>
          </cell>
          <cell r="BY711">
            <v>0</v>
          </cell>
          <cell r="CA711" t="e">
            <v>#REF!</v>
          </cell>
          <cell r="CB711" t="e">
            <v>#REF!</v>
          </cell>
          <cell r="CC711">
            <v>0</v>
          </cell>
          <cell r="CD711">
            <v>0</v>
          </cell>
          <cell r="CE711">
            <v>0</v>
          </cell>
          <cell r="CH711" t="str">
            <v>Unusable Reserve - Accum Compensating Absences</v>
          </cell>
          <cell r="CJ711" t="e">
            <v>#REF!</v>
          </cell>
        </row>
        <row r="712">
          <cell r="A712" t="str">
            <v>YPDTA0 Total</v>
          </cell>
          <cell r="B712" t="str">
            <v>YPDUA</v>
          </cell>
          <cell r="C712" t="str">
            <v xml:space="preserve"> Total</v>
          </cell>
          <cell r="E712" t="str">
            <v>YPDUA</v>
          </cell>
          <cell r="F712">
            <v>1010</v>
          </cell>
          <cell r="G712" t="str">
            <v>YPDUA1010</v>
          </cell>
          <cell r="H712" t="str">
            <v>CAPITAL LIABILITIES</v>
          </cell>
          <cell r="I712" t="str">
            <v>REVALUATION RESERVE</v>
          </cell>
          <cell r="J712" t="str">
            <v>REVALUATION RESERVE</v>
          </cell>
          <cell r="K712" t="str">
            <v>CREDITS - BALANCE B/FWD      .</v>
          </cell>
          <cell r="N712" t="e">
            <v>#REF!</v>
          </cell>
          <cell r="O712" t="e">
            <v>#REF!</v>
          </cell>
          <cell r="R712" t="e">
            <v>#REF!</v>
          </cell>
          <cell r="S712" t="e">
            <v>#REF!</v>
          </cell>
          <cell r="V712">
            <v>0</v>
          </cell>
          <cell r="X712">
            <v>0</v>
          </cell>
          <cell r="AE712">
            <v>0</v>
          </cell>
          <cell r="AG712">
            <v>0</v>
          </cell>
          <cell r="AN712">
            <v>0</v>
          </cell>
          <cell r="AR712">
            <v>0</v>
          </cell>
          <cell r="BX712">
            <v>0</v>
          </cell>
          <cell r="BY712">
            <v>0</v>
          </cell>
          <cell r="CA712" t="e">
            <v>#REF!</v>
          </cell>
          <cell r="CB712" t="e">
            <v>#REF!</v>
          </cell>
          <cell r="CC712">
            <v>0</v>
          </cell>
          <cell r="CD712">
            <v>0</v>
          </cell>
          <cell r="CE712">
            <v>0</v>
          </cell>
          <cell r="CH712" t="str">
            <v>Unusable Reserve - Accum Compensating Absences</v>
          </cell>
          <cell r="CJ712" t="e">
            <v>#REF!</v>
          </cell>
        </row>
        <row r="713">
          <cell r="A713" t="str">
            <v>UBCAA6910 Total</v>
          </cell>
          <cell r="B713" t="str">
            <v>UBCAA6910</v>
          </cell>
          <cell r="C713" t="str">
            <v xml:space="preserve"> Total</v>
          </cell>
          <cell r="D713" t="str">
            <v>UBCAA6910 Total</v>
          </cell>
          <cell r="E713" t="str">
            <v>UBCAA</v>
          </cell>
          <cell r="F713">
            <v>6910</v>
          </cell>
          <cell r="G713" t="str">
            <v>UBCAA6910</v>
          </cell>
          <cell r="H713" t="e">
            <v>#N/A</v>
          </cell>
          <cell r="I713" t="e">
            <v>#N/A</v>
          </cell>
          <cell r="J713" t="e">
            <v>#N/A</v>
          </cell>
          <cell r="K713" t="str">
            <v>NET REV ACCNT OTHER TRANSACTIONS</v>
          </cell>
          <cell r="N713" t="e">
            <v>#REF!</v>
          </cell>
          <cell r="O713" t="e">
            <v>#REF!</v>
          </cell>
          <cell r="R713" t="e">
            <v>#REF!</v>
          </cell>
          <cell r="S713" t="e">
            <v>#REF!</v>
          </cell>
          <cell r="V713">
            <v>0</v>
          </cell>
          <cell r="X713">
            <v>0</v>
          </cell>
          <cell r="AE713">
            <v>0</v>
          </cell>
          <cell r="AG713">
            <v>0</v>
          </cell>
          <cell r="AN713">
            <v>0</v>
          </cell>
          <cell r="AR713">
            <v>0</v>
          </cell>
          <cell r="BX713">
            <v>0</v>
          </cell>
          <cell r="BY713">
            <v>0</v>
          </cell>
          <cell r="CA713" t="e">
            <v>#REF!</v>
          </cell>
          <cell r="CB713" t="e">
            <v>#REF!</v>
          </cell>
          <cell r="CE713" t="str">
            <v>St Helen's Interest and Investment Income</v>
          </cell>
          <cell r="CG713">
            <v>0</v>
          </cell>
          <cell r="CH713" t="str">
            <v>St Helen's Interest and Investment Income</v>
          </cell>
          <cell r="CJ713" t="e">
            <v>#REF!</v>
          </cell>
        </row>
        <row r="714">
          <cell r="A714" t="str">
            <v>ZAAZA1 Total</v>
          </cell>
          <cell r="B714" t="str">
            <v>ZAAZA1</v>
          </cell>
          <cell r="C714" t="str">
            <v xml:space="preserve"> Total</v>
          </cell>
          <cell r="D714" t="str">
            <v>ZAAZA1 Total</v>
          </cell>
          <cell r="E714" t="str">
            <v>ZAAZA</v>
          </cell>
          <cell r="F714">
            <v>1</v>
          </cell>
          <cell r="G714" t="str">
            <v>ZAAZA1</v>
          </cell>
          <cell r="H714" t="e">
            <v>#N/A</v>
          </cell>
          <cell r="I714" t="e">
            <v>#N/A</v>
          </cell>
          <cell r="J714" t="e">
            <v>#N/A</v>
          </cell>
          <cell r="K714" t="str">
            <v>YEAR END TRANSFERS</v>
          </cell>
          <cell r="N714" t="e">
            <v>#REF!</v>
          </cell>
          <cell r="O714" t="e">
            <v>#REF!</v>
          </cell>
          <cell r="R714" t="e">
            <v>#REF!</v>
          </cell>
          <cell r="S714" t="e">
            <v>#REF!</v>
          </cell>
          <cell r="V714">
            <v>0</v>
          </cell>
          <cell r="X714">
            <v>0</v>
          </cell>
          <cell r="AE714">
            <v>0</v>
          </cell>
          <cell r="AG714">
            <v>0</v>
          </cell>
          <cell r="AN714">
            <v>0</v>
          </cell>
          <cell r="AR714">
            <v>0</v>
          </cell>
          <cell r="BX714">
            <v>0</v>
          </cell>
          <cell r="BY714">
            <v>0</v>
          </cell>
          <cell r="CA714" t="e">
            <v>#REF!</v>
          </cell>
          <cell r="CB714" t="e">
            <v>#REF!</v>
          </cell>
          <cell r="CE714" t="str">
            <v>St Helen's Control Account</v>
          </cell>
          <cell r="CG714">
            <v>0</v>
          </cell>
          <cell r="CH714" t="str">
            <v>St Helen's Control Account</v>
          </cell>
          <cell r="CJ714" t="e">
            <v>#REF!</v>
          </cell>
        </row>
        <row r="715">
          <cell r="A715" t="str">
            <v>ZEAPA200 Total</v>
          </cell>
          <cell r="B715" t="str">
            <v>ZEAPA200</v>
          </cell>
          <cell r="C715" t="str">
            <v xml:space="preserve"> Total</v>
          </cell>
          <cell r="D715" t="str">
            <v>ZEAPA200 Total</v>
          </cell>
          <cell r="E715" t="str">
            <v>ZEAPA</v>
          </cell>
          <cell r="F715">
            <v>200</v>
          </cell>
          <cell r="G715" t="str">
            <v>ZEAPA200</v>
          </cell>
          <cell r="H715" t="e">
            <v>#N/A</v>
          </cell>
          <cell r="I715" t="e">
            <v>#N/A</v>
          </cell>
          <cell r="J715" t="e">
            <v>#N/A</v>
          </cell>
          <cell r="K715" t="str">
            <v>CREDIT INCOME - DEBT RAISED</v>
          </cell>
          <cell r="N715" t="e">
            <v>#REF!</v>
          </cell>
          <cell r="O715" t="e">
            <v>#REF!</v>
          </cell>
          <cell r="R715" t="e">
            <v>#REF!</v>
          </cell>
          <cell r="S715" t="e">
            <v>#REF!</v>
          </cell>
          <cell r="V715">
            <v>0</v>
          </cell>
          <cell r="X715">
            <v>0</v>
          </cell>
          <cell r="AE715">
            <v>0</v>
          </cell>
          <cell r="AG715">
            <v>0</v>
          </cell>
          <cell r="AN715">
            <v>0</v>
          </cell>
          <cell r="AR715">
            <v>0</v>
          </cell>
          <cell r="BX715">
            <v>0</v>
          </cell>
          <cell r="BY715">
            <v>0</v>
          </cell>
          <cell r="CA715" t="e">
            <v>#REF!</v>
          </cell>
          <cell r="CB715" t="e">
            <v>#REF!</v>
          </cell>
          <cell r="CE715" t="str">
            <v>St Helen's Control Account</v>
          </cell>
          <cell r="CG715">
            <v>0</v>
          </cell>
          <cell r="CH715" t="str">
            <v>St Helen's Control Account</v>
          </cell>
          <cell r="CJ715" t="e">
            <v>#REF!</v>
          </cell>
        </row>
        <row r="716">
          <cell r="A716" t="str">
            <v>ZEAPA1200 Total</v>
          </cell>
          <cell r="B716" t="str">
            <v>ZEAPA1200</v>
          </cell>
          <cell r="C716" t="str">
            <v xml:space="preserve"> Total</v>
          </cell>
          <cell r="D716" t="str">
            <v>ZEAPA1200 Total</v>
          </cell>
          <cell r="E716" t="str">
            <v>ZEAPA</v>
          </cell>
          <cell r="F716">
            <v>1200</v>
          </cell>
          <cell r="G716" t="str">
            <v>ZEAPA1200</v>
          </cell>
          <cell r="H716" t="e">
            <v>#N/A</v>
          </cell>
          <cell r="I716" t="e">
            <v>#N/A</v>
          </cell>
          <cell r="J716" t="e">
            <v>#N/A</v>
          </cell>
          <cell r="K716" t="str">
            <v>CREDIT INCOME - CASH RECEIVED</v>
          </cell>
          <cell r="N716" t="e">
            <v>#REF!</v>
          </cell>
          <cell r="O716" t="e">
            <v>#REF!</v>
          </cell>
          <cell r="R716" t="e">
            <v>#REF!</v>
          </cell>
          <cell r="S716" t="e">
            <v>#REF!</v>
          </cell>
          <cell r="V716">
            <v>0</v>
          </cell>
          <cell r="X716">
            <v>0</v>
          </cell>
          <cell r="AE716">
            <v>0</v>
          </cell>
          <cell r="AG716">
            <v>0</v>
          </cell>
          <cell r="AN716">
            <v>0</v>
          </cell>
          <cell r="AR716">
            <v>0</v>
          </cell>
          <cell r="BX716">
            <v>0</v>
          </cell>
          <cell r="BY716">
            <v>0</v>
          </cell>
          <cell r="CA716" t="e">
            <v>#REF!</v>
          </cell>
          <cell r="CB716" t="e">
            <v>#REF!</v>
          </cell>
          <cell r="CE716" t="str">
            <v>St Helen's Control Account</v>
          </cell>
          <cell r="CG716">
            <v>0</v>
          </cell>
          <cell r="CH716" t="str">
            <v>St Helen's Control Account</v>
          </cell>
          <cell r="CJ716" t="e">
            <v>#REF!</v>
          </cell>
        </row>
        <row r="717">
          <cell r="A717" t="str">
            <v>ZEAZA200 Total</v>
          </cell>
          <cell r="B717" t="str">
            <v>ZEAZA200</v>
          </cell>
          <cell r="C717" t="str">
            <v xml:space="preserve"> Total</v>
          </cell>
          <cell r="D717" t="str">
            <v>ZEAZA200 Total</v>
          </cell>
          <cell r="E717" t="str">
            <v>ZEAZA</v>
          </cell>
          <cell r="F717">
            <v>200</v>
          </cell>
          <cell r="G717" t="str">
            <v>ZEAZA200</v>
          </cell>
          <cell r="H717" t="e">
            <v>#N/A</v>
          </cell>
          <cell r="I717" t="e">
            <v>#N/A</v>
          </cell>
          <cell r="J717" t="e">
            <v>#N/A</v>
          </cell>
          <cell r="K717" t="str">
            <v>CREDIT INCOME - DEBT RAISED</v>
          </cell>
          <cell r="N717" t="e">
            <v>#REF!</v>
          </cell>
          <cell r="O717" t="e">
            <v>#REF!</v>
          </cell>
          <cell r="R717" t="e">
            <v>#REF!</v>
          </cell>
          <cell r="S717" t="e">
            <v>#REF!</v>
          </cell>
          <cell r="V717">
            <v>0</v>
          </cell>
          <cell r="X717">
            <v>0</v>
          </cell>
          <cell r="AE717">
            <v>0</v>
          </cell>
          <cell r="AG717">
            <v>0</v>
          </cell>
          <cell r="AN717">
            <v>0</v>
          </cell>
          <cell r="AR717">
            <v>0</v>
          </cell>
          <cell r="BX717">
            <v>0</v>
          </cell>
          <cell r="BY717">
            <v>0</v>
          </cell>
          <cell r="CA717" t="e">
            <v>#REF!</v>
          </cell>
          <cell r="CB717" t="e">
            <v>#REF!</v>
          </cell>
          <cell r="CE717" t="str">
            <v>St Helen's Control Account</v>
          </cell>
          <cell r="CG717">
            <v>0</v>
          </cell>
          <cell r="CH717" t="str">
            <v>St Helen's Control Account</v>
          </cell>
          <cell r="CJ717" t="e">
            <v>#REF!</v>
          </cell>
        </row>
        <row r="718">
          <cell r="A718" t="str">
            <v>ZEAZA1200 Total</v>
          </cell>
          <cell r="B718" t="str">
            <v>ZEAZA1200</v>
          </cell>
          <cell r="C718" t="str">
            <v xml:space="preserve"> Total</v>
          </cell>
          <cell r="D718" t="str">
            <v>ZEAZA1200 Total</v>
          </cell>
          <cell r="E718" t="str">
            <v>ZEAZA</v>
          </cell>
          <cell r="F718">
            <v>1200</v>
          </cell>
          <cell r="G718" t="str">
            <v>ZEAZA1200</v>
          </cell>
          <cell r="H718" t="e">
            <v>#N/A</v>
          </cell>
          <cell r="I718" t="e">
            <v>#N/A</v>
          </cell>
          <cell r="J718" t="e">
            <v>#N/A</v>
          </cell>
          <cell r="K718" t="str">
            <v>CREDIT INCOME - CASH RECEIVED</v>
          </cell>
          <cell r="N718" t="e">
            <v>#REF!</v>
          </cell>
          <cell r="O718" t="e">
            <v>#REF!</v>
          </cell>
          <cell r="R718" t="e">
            <v>#REF!</v>
          </cell>
          <cell r="S718" t="e">
            <v>#REF!</v>
          </cell>
          <cell r="V718">
            <v>0</v>
          </cell>
          <cell r="X718">
            <v>0</v>
          </cell>
          <cell r="AE718">
            <v>0</v>
          </cell>
          <cell r="AG718">
            <v>0</v>
          </cell>
          <cell r="AN718">
            <v>0</v>
          </cell>
          <cell r="AR718">
            <v>0</v>
          </cell>
          <cell r="BX718">
            <v>0</v>
          </cell>
          <cell r="BY718">
            <v>0</v>
          </cell>
          <cell r="CA718" t="e">
            <v>#REF!</v>
          </cell>
          <cell r="CB718" t="e">
            <v>#REF!</v>
          </cell>
          <cell r="CE718" t="str">
            <v>St Helen's Control Account</v>
          </cell>
          <cell r="CG718">
            <v>0</v>
          </cell>
          <cell r="CH718" t="str">
            <v>St Helen's Control Account</v>
          </cell>
          <cell r="CJ718" t="e">
            <v>#REF!</v>
          </cell>
        </row>
        <row r="719">
          <cell r="A719" t="str">
            <v>ZZZZZ0 Total</v>
          </cell>
          <cell r="B719" t="str">
            <v>ZZZZZ0</v>
          </cell>
          <cell r="C719" t="str">
            <v xml:space="preserve"> Total</v>
          </cell>
          <cell r="D719" t="str">
            <v>ZZZZZ0 Total</v>
          </cell>
          <cell r="E719" t="str">
            <v>ZZZZZ</v>
          </cell>
          <cell r="F719">
            <v>0</v>
          </cell>
          <cell r="G719" t="str">
            <v>ZZZZZ0</v>
          </cell>
          <cell r="L719">
            <v>0</v>
          </cell>
          <cell r="M719">
            <v>0</v>
          </cell>
          <cell r="N719" t="e">
            <v>#REF!</v>
          </cell>
          <cell r="O719" t="e">
            <v>#REF!</v>
          </cell>
          <cell r="P719">
            <v>0</v>
          </cell>
          <cell r="Q719">
            <v>3590000</v>
          </cell>
          <cell r="R719">
            <v>3590000</v>
          </cell>
          <cell r="S719">
            <v>2354000</v>
          </cell>
          <cell r="V719">
            <v>0</v>
          </cell>
          <cell r="X719">
            <v>0</v>
          </cell>
          <cell r="AE719">
            <v>0</v>
          </cell>
          <cell r="AG719">
            <v>0</v>
          </cell>
          <cell r="AN719">
            <v>0</v>
          </cell>
          <cell r="AP719">
            <v>2354000</v>
          </cell>
          <cell r="AR719">
            <v>2354000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CA719">
            <v>2354000</v>
          </cell>
          <cell r="CB719">
            <v>2354</v>
          </cell>
          <cell r="CC719">
            <v>0</v>
          </cell>
          <cell r="CD719">
            <v>0</v>
          </cell>
          <cell r="CE719" t="str">
            <v>Pensions Reserve</v>
          </cell>
          <cell r="CG719">
            <v>0</v>
          </cell>
          <cell r="CH719" t="str">
            <v>Unusable Reserves - Pensions Reserve</v>
          </cell>
          <cell r="CJ719">
            <v>2354000</v>
          </cell>
        </row>
        <row r="720">
          <cell r="L720">
            <v>0</v>
          </cell>
          <cell r="M720">
            <v>0</v>
          </cell>
          <cell r="N720" t="e">
            <v>#REF!</v>
          </cell>
          <cell r="O720" t="e">
            <v>#REF!</v>
          </cell>
          <cell r="P720">
            <v>0</v>
          </cell>
          <cell r="Q720">
            <v>0</v>
          </cell>
          <cell r="R720" t="e">
            <v>#REF!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 t="e">
            <v>#REF!</v>
          </cell>
          <cell r="AA720" t="e">
            <v>#REF!</v>
          </cell>
          <cell r="AB720" t="e">
            <v>#REF!</v>
          </cell>
          <cell r="AC720" t="e">
            <v>#REF!</v>
          </cell>
          <cell r="AE720" t="e">
            <v>#REF!</v>
          </cell>
          <cell r="AF720" t="e">
            <v>#REF!</v>
          </cell>
          <cell r="AH720" t="e">
            <v>#REF!</v>
          </cell>
          <cell r="AI720" t="e">
            <v>#REF!</v>
          </cell>
          <cell r="AJ720" t="e">
            <v>#REF!</v>
          </cell>
          <cell r="AK720" t="e">
            <v>#REF!</v>
          </cell>
          <cell r="AL720" t="e">
            <v>#REF!</v>
          </cell>
          <cell r="AM720" t="e">
            <v>#REF!</v>
          </cell>
          <cell r="AN720" t="e">
            <v>#REF!</v>
          </cell>
          <cell r="AR720" t="e">
            <v>#REF!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6000</v>
          </cell>
          <cell r="AX720">
            <v>0</v>
          </cell>
          <cell r="AY720" t="e">
            <v>#N/A</v>
          </cell>
          <cell r="AZ720">
            <v>0</v>
          </cell>
          <cell r="BA720" t="e">
            <v>#N/A</v>
          </cell>
          <cell r="BB720">
            <v>0</v>
          </cell>
          <cell r="BC720">
            <v>0</v>
          </cell>
          <cell r="BD720">
            <v>0</v>
          </cell>
          <cell r="BE720" t="e">
            <v>#REF!</v>
          </cell>
          <cell r="BF720" t="e">
            <v>#REF!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CA720" t="e">
            <v>#REF!</v>
          </cell>
          <cell r="CG720" t="e">
            <v>#REF!</v>
          </cell>
        </row>
        <row r="721">
          <cell r="T721" t="e">
            <v>#REF!</v>
          </cell>
          <cell r="U721" t="e">
            <v>#REF!</v>
          </cell>
          <cell r="V721" t="e">
            <v>#REF!</v>
          </cell>
          <cell r="W721" t="e">
            <v>#REF!</v>
          </cell>
          <cell r="X721" t="e">
            <v>#REF!</v>
          </cell>
          <cell r="Y721" t="e">
            <v>#REF!</v>
          </cell>
          <cell r="AA721" t="e">
            <v>#REF!</v>
          </cell>
          <cell r="AB721" t="e">
            <v>#REF!</v>
          </cell>
          <cell r="AC721" t="e">
            <v>#REF!</v>
          </cell>
        </row>
        <row r="722">
          <cell r="S722" t="str">
            <v>Check</v>
          </cell>
          <cell r="T722" t="e">
            <v>#REF!</v>
          </cell>
          <cell r="U722" t="e">
            <v>#REF!</v>
          </cell>
          <cell r="V722" t="e">
            <v>#REF!</v>
          </cell>
          <cell r="W722" t="e">
            <v>#REF!</v>
          </cell>
          <cell r="X722" t="e">
            <v>#REF!</v>
          </cell>
        </row>
        <row r="724">
          <cell r="CM724">
            <v>-2330</v>
          </cell>
        </row>
        <row r="725">
          <cell r="CM725">
            <v>-21</v>
          </cell>
        </row>
        <row r="726">
          <cell r="AJ726" t="e">
            <v>#REF!</v>
          </cell>
          <cell r="CM726">
            <v>711</v>
          </cell>
        </row>
        <row r="727">
          <cell r="CM727">
            <v>60</v>
          </cell>
        </row>
        <row r="728">
          <cell r="CA728">
            <v>47607.65</v>
          </cell>
          <cell r="CD728">
            <v>50055</v>
          </cell>
          <cell r="CN728">
            <v>-100</v>
          </cell>
          <cell r="CO728">
            <v>279</v>
          </cell>
        </row>
        <row r="729">
          <cell r="CA729">
            <v>23.01</v>
          </cell>
        </row>
        <row r="730">
          <cell r="CA730">
            <v>10930.78</v>
          </cell>
          <cell r="CJ730">
            <v>14812</v>
          </cell>
        </row>
        <row r="731">
          <cell r="CJ731">
            <v>1332</v>
          </cell>
          <cell r="CM731">
            <v>-1580</v>
          </cell>
          <cell r="CN731">
            <v>-100</v>
          </cell>
          <cell r="CO731">
            <v>279</v>
          </cell>
          <cell r="CP731">
            <v>0</v>
          </cell>
          <cell r="CQ731">
            <v>-1401</v>
          </cell>
        </row>
        <row r="732">
          <cell r="CJ732">
            <v>-1307</v>
          </cell>
        </row>
        <row r="733">
          <cell r="CJ733">
            <v>9</v>
          </cell>
          <cell r="CM733">
            <v>11489</v>
          </cell>
          <cell r="CN733">
            <v>-100</v>
          </cell>
          <cell r="CS733">
            <v>-2330</v>
          </cell>
        </row>
        <row r="734">
          <cell r="CJ734">
            <v>14846</v>
          </cell>
          <cell r="CS734">
            <v>-2500</v>
          </cell>
        </row>
        <row r="735">
          <cell r="CS735">
            <v>5473</v>
          </cell>
        </row>
        <row r="736">
          <cell r="CK736">
            <v>2973</v>
          </cell>
          <cell r="CS736">
            <v>643</v>
          </cell>
        </row>
        <row r="737">
          <cell r="CK737">
            <v>711</v>
          </cell>
        </row>
        <row r="738">
          <cell r="CM738">
            <v>60</v>
          </cell>
          <cell r="CN738">
            <v>-100</v>
          </cell>
          <cell r="CO738">
            <v>279</v>
          </cell>
          <cell r="CS738" t="e">
            <v>#REF!</v>
          </cell>
        </row>
        <row r="739">
          <cell r="CK739">
            <v>3684</v>
          </cell>
        </row>
        <row r="740">
          <cell r="CK740" t="e">
            <v>#REF!</v>
          </cell>
          <cell r="CM740">
            <v>11549</v>
          </cell>
          <cell r="CN740">
            <v>16132</v>
          </cell>
          <cell r="CO740">
            <v>2816</v>
          </cell>
        </row>
        <row r="742">
          <cell r="CK742" t="e">
            <v>#REF!</v>
          </cell>
        </row>
        <row r="750">
          <cell r="CJ750">
            <v>0</v>
          </cell>
          <cell r="CL750">
            <v>11467</v>
          </cell>
          <cell r="CM750">
            <v>16232</v>
          </cell>
          <cell r="CN750">
            <v>2537</v>
          </cell>
          <cell r="CO750">
            <v>3500</v>
          </cell>
          <cell r="CP750">
            <v>33758</v>
          </cell>
        </row>
        <row r="751">
          <cell r="CL751">
            <v>5473</v>
          </cell>
          <cell r="CM751">
            <v>7500</v>
          </cell>
          <cell r="CN751">
            <v>279</v>
          </cell>
          <cell r="CO751">
            <v>2500</v>
          </cell>
          <cell r="CP751">
            <v>15652</v>
          </cell>
        </row>
        <row r="752">
          <cell r="CJ752">
            <v>0</v>
          </cell>
          <cell r="CL752">
            <v>-4830</v>
          </cell>
          <cell r="CM752">
            <v>0</v>
          </cell>
          <cell r="CN752">
            <v>-801</v>
          </cell>
          <cell r="CP752">
            <v>-5531</v>
          </cell>
        </row>
        <row r="753">
          <cell r="CL753">
            <v>711</v>
          </cell>
        </row>
        <row r="754">
          <cell r="CL754">
            <v>60</v>
          </cell>
        </row>
        <row r="755">
          <cell r="CJ755">
            <v>43879000</v>
          </cell>
          <cell r="CL755">
            <v>12881</v>
          </cell>
          <cell r="CM755">
            <v>23732</v>
          </cell>
          <cell r="CN755">
            <v>2015</v>
          </cell>
          <cell r="CO755">
            <v>6000</v>
          </cell>
          <cell r="CP755">
            <v>44628</v>
          </cell>
        </row>
        <row r="756">
          <cell r="CJ756" t="e">
            <v>#REF!</v>
          </cell>
          <cell r="CP756">
            <v>44623</v>
          </cell>
        </row>
        <row r="758">
          <cell r="CJ758" t="e">
            <v>#REF!</v>
          </cell>
        </row>
        <row r="759">
          <cell r="CL759">
            <v>11489</v>
          </cell>
          <cell r="CM759">
            <v>16232</v>
          </cell>
          <cell r="CN759">
            <v>2537</v>
          </cell>
          <cell r="CO759">
            <v>3500</v>
          </cell>
          <cell r="CP759">
            <v>33758</v>
          </cell>
          <cell r="CR759">
            <v>1810587</v>
          </cell>
        </row>
        <row r="760">
          <cell r="CL760">
            <v>60</v>
          </cell>
          <cell r="CM760">
            <v>7500</v>
          </cell>
          <cell r="CN760">
            <v>279</v>
          </cell>
          <cell r="CO760">
            <v>2500</v>
          </cell>
          <cell r="CP760">
            <v>15652</v>
          </cell>
        </row>
        <row r="761">
          <cell r="CH761" t="str">
            <v>general reserve</v>
          </cell>
          <cell r="CL761">
            <v>711</v>
          </cell>
          <cell r="CM761">
            <v>0</v>
          </cell>
          <cell r="CN761">
            <v>-701</v>
          </cell>
          <cell r="CP761">
            <v>-5531</v>
          </cell>
        </row>
        <row r="762">
          <cell r="CH762">
            <v>11489</v>
          </cell>
          <cell r="CJ762">
            <v>11467</v>
          </cell>
        </row>
        <row r="763">
          <cell r="CH763">
            <v>60</v>
          </cell>
          <cell r="CL763">
            <v>12260</v>
          </cell>
          <cell r="CM763">
            <v>23732</v>
          </cell>
          <cell r="CN763">
            <v>2115</v>
          </cell>
          <cell r="CO763">
            <v>6000</v>
          </cell>
          <cell r="CP763">
            <v>44107</v>
          </cell>
          <cell r="CR763">
            <v>44633</v>
          </cell>
        </row>
        <row r="764">
          <cell r="CJ764">
            <v>22</v>
          </cell>
          <cell r="CN764">
            <v>25847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8">
          <cell r="F48">
            <v>16888.619047618937</v>
          </cell>
        </row>
        <row r="57">
          <cell r="F57">
            <v>-551127.57741904841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 Summ"/>
      <sheetName val="BM Items"/>
      <sheetName val="FIS Coding"/>
    </sheetNames>
    <sheetDataSet>
      <sheetData sheetId="0">
        <row r="34">
          <cell r="C34">
            <v>0</v>
          </cell>
        </row>
      </sheetData>
      <sheetData sheetId="1">
        <row r="7">
          <cell r="C7">
            <v>1601424</v>
          </cell>
        </row>
        <row r="8">
          <cell r="C8">
            <v>144740</v>
          </cell>
        </row>
        <row r="9">
          <cell r="C9">
            <v>78058</v>
          </cell>
        </row>
        <row r="10">
          <cell r="C10">
            <v>226695</v>
          </cell>
        </row>
        <row r="11">
          <cell r="C11">
            <v>274936</v>
          </cell>
        </row>
        <row r="12">
          <cell r="C12">
            <v>81987</v>
          </cell>
        </row>
        <row r="13">
          <cell r="C13">
            <v>11121</v>
          </cell>
        </row>
        <row r="18">
          <cell r="C18">
            <v>-52203</v>
          </cell>
        </row>
        <row r="19">
          <cell r="C19">
            <v>-200426</v>
          </cell>
        </row>
        <row r="23">
          <cell r="C23">
            <v>2166332</v>
          </cell>
        </row>
        <row r="31">
          <cell r="C31">
            <v>25524064</v>
          </cell>
        </row>
        <row r="32">
          <cell r="C32">
            <v>1280163</v>
          </cell>
        </row>
        <row r="33">
          <cell r="C33">
            <v>21799008</v>
          </cell>
        </row>
        <row r="34">
          <cell r="C34">
            <v>150927</v>
          </cell>
        </row>
        <row r="43">
          <cell r="C43">
            <v>-89150</v>
          </cell>
        </row>
        <row r="44">
          <cell r="C44">
            <v>-178301</v>
          </cell>
        </row>
        <row r="45">
          <cell r="C45">
            <v>-95795</v>
          </cell>
        </row>
        <row r="47">
          <cell r="C47">
            <v>-1643409</v>
          </cell>
        </row>
        <row r="49">
          <cell r="C49">
            <v>47110753</v>
          </cell>
        </row>
        <row r="58">
          <cell r="C58">
            <v>84171</v>
          </cell>
        </row>
        <row r="59">
          <cell r="C59">
            <v>24925</v>
          </cell>
        </row>
        <row r="60">
          <cell r="C60">
            <v>194350</v>
          </cell>
        </row>
        <row r="61">
          <cell r="C61">
            <v>81820</v>
          </cell>
        </row>
        <row r="66">
          <cell r="C66">
            <v>22000</v>
          </cell>
        </row>
        <row r="67">
          <cell r="C67">
            <v>5050</v>
          </cell>
        </row>
        <row r="68">
          <cell r="C68">
            <v>0</v>
          </cell>
        </row>
        <row r="69">
          <cell r="C69">
            <v>0</v>
          </cell>
        </row>
        <row r="81">
          <cell r="C81">
            <v>33625</v>
          </cell>
        </row>
        <row r="82">
          <cell r="C82">
            <v>391023</v>
          </cell>
        </row>
        <row r="83">
          <cell r="C83">
            <v>1309932.6623376624</v>
          </cell>
        </row>
        <row r="84">
          <cell r="C84">
            <v>0</v>
          </cell>
        </row>
        <row r="85">
          <cell r="C85">
            <v>54137</v>
          </cell>
        </row>
        <row r="88">
          <cell r="C88">
            <v>-829996</v>
          </cell>
        </row>
        <row r="99">
          <cell r="C99">
            <v>960440</v>
          </cell>
        </row>
        <row r="100">
          <cell r="C100">
            <v>1066414</v>
          </cell>
        </row>
        <row r="101">
          <cell r="C101">
            <v>2175618</v>
          </cell>
        </row>
        <row r="102">
          <cell r="C102">
            <v>380783</v>
          </cell>
        </row>
        <row r="103">
          <cell r="C103">
            <v>1042053</v>
          </cell>
        </row>
        <row r="170">
          <cell r="C170">
            <v>-987158</v>
          </cell>
        </row>
        <row r="171">
          <cell r="C171">
            <v>0</v>
          </cell>
        </row>
        <row r="172">
          <cell r="C172">
            <v>0</v>
          </cell>
        </row>
        <row r="181">
          <cell r="C181">
            <v>0</v>
          </cell>
        </row>
        <row r="186">
          <cell r="C186">
            <v>0</v>
          </cell>
        </row>
      </sheetData>
      <sheetData sheetId="2">
        <row r="1">
          <cell r="A1" t="str">
            <v xml:space="preserve"> BUDGET CODES</v>
          </cell>
          <cell r="E1">
            <v>0</v>
          </cell>
          <cell r="F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</row>
        <row r="2">
          <cell r="E2">
            <v>0</v>
          </cell>
          <cell r="F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Exp/ Inc</v>
          </cell>
          <cell r="B3" t="str">
            <v>Budget Line</v>
          </cell>
          <cell r="C3" t="str">
            <v>Sub- Budget Line</v>
          </cell>
          <cell r="D3" t="str">
            <v>Obj</v>
          </cell>
          <cell r="E3" t="str">
            <v>Subj</v>
          </cell>
          <cell r="F3">
            <v>0</v>
          </cell>
          <cell r="G3" t="str">
            <v>Obj Code Narration 3</v>
          </cell>
          <cell r="H3" t="str">
            <v>Obj Code Narration 4</v>
          </cell>
          <cell r="I3" t="str">
            <v>Obj Code Narration 5</v>
          </cell>
          <cell r="J3" t="str">
            <v>Subj Code Description</v>
          </cell>
          <cell r="K3" t="str">
            <v>2010/11 Allowed</v>
          </cell>
          <cell r="L3" t="str">
            <v>2010/11 Revised</v>
          </cell>
          <cell r="M3" t="str">
            <v>2011/12 Budget</v>
          </cell>
          <cell r="N3" t="str">
            <v>2012/13 Forward</v>
          </cell>
          <cell r="O3" t="str">
            <v>2013/14 Forward</v>
          </cell>
        </row>
        <row r="4">
          <cell r="A4" t="str">
            <v>Expenditure</v>
          </cell>
          <cell r="B4" t="str">
            <v>Establishment</v>
          </cell>
          <cell r="C4" t="str">
            <v>Employees</v>
          </cell>
          <cell r="D4" t="str">
            <v>PCAAA</v>
          </cell>
          <cell r="E4">
            <v>100</v>
          </cell>
          <cell r="F4" t="str">
            <v>PCAAA100</v>
          </cell>
          <cell r="G4" t="str">
            <v>GENERAL</v>
          </cell>
          <cell r="H4" t="str">
            <v>GENERAL</v>
          </cell>
          <cell r="I4" t="str">
            <v>GENERAL</v>
          </cell>
          <cell r="J4" t="str">
            <v>CHIEF OFFICERS STANDARD PAY    .</v>
          </cell>
          <cell r="K4">
            <v>80817.66</v>
          </cell>
          <cell r="L4">
            <v>80365</v>
          </cell>
          <cell r="M4">
            <v>80025</v>
          </cell>
          <cell r="N4">
            <v>80826</v>
          </cell>
          <cell r="O4">
            <v>81634</v>
          </cell>
        </row>
        <row r="5">
          <cell r="A5" t="str">
            <v>Expenditure</v>
          </cell>
          <cell r="B5" t="str">
            <v>Establishment</v>
          </cell>
          <cell r="C5" t="str">
            <v>Employees</v>
          </cell>
          <cell r="D5" t="str">
            <v>PCAAA</v>
          </cell>
          <cell r="E5">
            <v>101</v>
          </cell>
          <cell r="F5" t="str">
            <v>PCAAA101</v>
          </cell>
          <cell r="G5" t="str">
            <v>GENERAL</v>
          </cell>
          <cell r="H5" t="str">
            <v>GENERAL</v>
          </cell>
          <cell r="I5" t="str">
            <v>GENERAL</v>
          </cell>
          <cell r="J5" t="str">
            <v>CHIEF OFFICERS OVERTIME     .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Expenditure</v>
          </cell>
          <cell r="B6" t="str">
            <v>Establishment</v>
          </cell>
          <cell r="C6" t="str">
            <v>Employees</v>
          </cell>
          <cell r="D6" t="str">
            <v>PCAAA</v>
          </cell>
          <cell r="E6">
            <v>102</v>
          </cell>
          <cell r="F6" t="str">
            <v>PCAAA102</v>
          </cell>
          <cell r="G6" t="str">
            <v>GENERAL</v>
          </cell>
          <cell r="H6" t="str">
            <v>GENERAL</v>
          </cell>
          <cell r="I6" t="str">
            <v>GENERAL</v>
          </cell>
          <cell r="J6" t="str">
            <v>CHIEF OFFICERS ALLOWANCES      .</v>
          </cell>
          <cell r="K6">
            <v>215.88</v>
          </cell>
          <cell r="L6">
            <v>219</v>
          </cell>
          <cell r="M6">
            <v>216</v>
          </cell>
          <cell r="N6">
            <v>216</v>
          </cell>
          <cell r="O6">
            <v>216</v>
          </cell>
        </row>
        <row r="7">
          <cell r="A7" t="str">
            <v>Expenditure</v>
          </cell>
          <cell r="B7" t="str">
            <v>Establishment</v>
          </cell>
          <cell r="C7" t="str">
            <v>Employees</v>
          </cell>
          <cell r="D7" t="str">
            <v>PCAAA</v>
          </cell>
          <cell r="E7">
            <v>103</v>
          </cell>
          <cell r="F7" t="str">
            <v>PCAAA103</v>
          </cell>
          <cell r="G7" t="str">
            <v>GENERAL</v>
          </cell>
          <cell r="H7" t="str">
            <v>GENERAL</v>
          </cell>
          <cell r="I7" t="str">
            <v>GENERAL</v>
          </cell>
          <cell r="J7" t="str">
            <v>CHIEF OFFICERS NAT.INS.        .</v>
          </cell>
          <cell r="K7">
            <v>8370.75</v>
          </cell>
          <cell r="L7">
            <v>8322</v>
          </cell>
          <cell r="M7">
            <v>8671</v>
          </cell>
          <cell r="N7">
            <v>8372</v>
          </cell>
          <cell r="O7">
            <v>8475</v>
          </cell>
        </row>
        <row r="8">
          <cell r="A8" t="str">
            <v>Expenditure</v>
          </cell>
          <cell r="B8" t="str">
            <v>Establishment</v>
          </cell>
          <cell r="C8" t="str">
            <v>Employees</v>
          </cell>
          <cell r="D8" t="str">
            <v>PCAAA</v>
          </cell>
          <cell r="E8">
            <v>104</v>
          </cell>
          <cell r="F8" t="str">
            <v>PCAAA104</v>
          </cell>
          <cell r="G8" t="str">
            <v>GENERAL</v>
          </cell>
          <cell r="H8" t="str">
            <v>GENERAL</v>
          </cell>
          <cell r="I8" t="str">
            <v>GENERAL</v>
          </cell>
          <cell r="J8" t="str">
            <v>CHIEF OFFICERS SUPERAN. L.G.   .</v>
          </cell>
          <cell r="K8">
            <v>14423.97</v>
          </cell>
          <cell r="L8">
            <v>14321</v>
          </cell>
          <cell r="M8">
            <v>13199</v>
          </cell>
          <cell r="N8">
            <v>13419</v>
          </cell>
          <cell r="O8">
            <v>13843</v>
          </cell>
        </row>
        <row r="9">
          <cell r="A9" t="str">
            <v>Expenditure</v>
          </cell>
          <cell r="B9" t="str">
            <v>Establishment</v>
          </cell>
          <cell r="C9" t="str">
            <v>Employees</v>
          </cell>
          <cell r="D9" t="str">
            <v>PCAAA</v>
          </cell>
          <cell r="E9">
            <v>110</v>
          </cell>
          <cell r="F9" t="str">
            <v>PCAAA110</v>
          </cell>
          <cell r="G9" t="str">
            <v>GENERAL</v>
          </cell>
          <cell r="H9" t="str">
            <v>GENERAL</v>
          </cell>
          <cell r="I9" t="str">
            <v>GENERAL</v>
          </cell>
          <cell r="J9" t="str">
            <v>ASST.CHIEF OFFICERS STANDARD PAY</v>
          </cell>
          <cell r="K9">
            <v>203101.6</v>
          </cell>
          <cell r="L9">
            <v>197483</v>
          </cell>
          <cell r="M9">
            <v>201091</v>
          </cell>
          <cell r="N9">
            <v>203122</v>
          </cell>
          <cell r="O9">
            <v>205173</v>
          </cell>
        </row>
        <row r="10">
          <cell r="A10" t="str">
            <v>Expenditure</v>
          </cell>
          <cell r="B10" t="str">
            <v>Establishment</v>
          </cell>
          <cell r="C10" t="str">
            <v>Employees</v>
          </cell>
          <cell r="D10" t="str">
            <v>PCAAA</v>
          </cell>
          <cell r="E10">
            <v>111</v>
          </cell>
          <cell r="F10" t="str">
            <v>PCAAA111</v>
          </cell>
          <cell r="G10" t="str">
            <v>GENERAL</v>
          </cell>
          <cell r="H10" t="str">
            <v>GENERAL</v>
          </cell>
          <cell r="I10" t="str">
            <v>GENERAL</v>
          </cell>
          <cell r="J10" t="str">
            <v>ASST.CHIEF OFFICERS OVERTIME     .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Expenditure</v>
          </cell>
          <cell r="B11" t="str">
            <v>Establishment</v>
          </cell>
          <cell r="C11" t="str">
            <v>Employees</v>
          </cell>
          <cell r="D11" t="str">
            <v>PCAAA</v>
          </cell>
          <cell r="E11">
            <v>112</v>
          </cell>
          <cell r="F11" t="str">
            <v>PCAAA112</v>
          </cell>
          <cell r="G11" t="str">
            <v>GENERAL</v>
          </cell>
          <cell r="H11" t="str">
            <v>GENERAL</v>
          </cell>
          <cell r="I11" t="str">
            <v>GENERAL</v>
          </cell>
          <cell r="J11" t="str">
            <v>ASST.CHIEF OFFICERS ALLOWANCES .</v>
          </cell>
          <cell r="K11">
            <v>2130.56</v>
          </cell>
          <cell r="L11">
            <v>2264</v>
          </cell>
          <cell r="M11">
            <v>2131</v>
          </cell>
          <cell r="N11">
            <v>2131</v>
          </cell>
          <cell r="O11">
            <v>2131</v>
          </cell>
        </row>
        <row r="12">
          <cell r="A12" t="str">
            <v>Expenditure</v>
          </cell>
          <cell r="B12" t="str">
            <v>Establishment</v>
          </cell>
          <cell r="C12" t="str">
            <v>Employees</v>
          </cell>
          <cell r="D12" t="str">
            <v>PCAAA</v>
          </cell>
          <cell r="E12">
            <v>113</v>
          </cell>
          <cell r="F12" t="str">
            <v>PCAAA113</v>
          </cell>
          <cell r="G12" t="str">
            <v>GENERAL</v>
          </cell>
          <cell r="H12" t="str">
            <v>GENERAL</v>
          </cell>
          <cell r="I12" t="str">
            <v>GENERAL</v>
          </cell>
          <cell r="J12" t="str">
            <v>ASST.CHIEF OFFICERS NAT.INS.   .</v>
          </cell>
          <cell r="K12">
            <v>20265.09</v>
          </cell>
          <cell r="L12">
            <v>19609</v>
          </cell>
          <cell r="M12">
            <v>20839</v>
          </cell>
          <cell r="N12">
            <v>20268</v>
          </cell>
          <cell r="O12">
            <v>20530</v>
          </cell>
        </row>
        <row r="13">
          <cell r="A13" t="str">
            <v>Expenditure</v>
          </cell>
          <cell r="B13" t="str">
            <v>Establishment</v>
          </cell>
          <cell r="C13" t="str">
            <v>Employees</v>
          </cell>
          <cell r="D13" t="str">
            <v>PCAAA</v>
          </cell>
          <cell r="E13">
            <v>114</v>
          </cell>
          <cell r="F13" t="str">
            <v>PCAAA114</v>
          </cell>
          <cell r="G13" t="str">
            <v>GENERAL</v>
          </cell>
          <cell r="H13" t="str">
            <v>GENERAL</v>
          </cell>
          <cell r="I13" t="str">
            <v>GENERAL</v>
          </cell>
          <cell r="J13" t="str">
            <v>ASST.CHIEF OFFICERS SUPERAN.L.G.</v>
          </cell>
          <cell r="K13">
            <v>36531.32</v>
          </cell>
          <cell r="L13">
            <v>35626</v>
          </cell>
          <cell r="M13">
            <v>33428</v>
          </cell>
          <cell r="N13">
            <v>33986</v>
          </cell>
          <cell r="O13">
            <v>35061</v>
          </cell>
        </row>
        <row r="14">
          <cell r="A14" t="str">
            <v>Expenditure</v>
          </cell>
          <cell r="B14" t="str">
            <v>Establishment</v>
          </cell>
          <cell r="C14" t="str">
            <v>Employees</v>
          </cell>
          <cell r="D14" t="str">
            <v>PCAAA</v>
          </cell>
          <cell r="E14">
            <v>400</v>
          </cell>
          <cell r="F14" t="str">
            <v>PCAAA400</v>
          </cell>
          <cell r="G14" t="str">
            <v>GENERAL</v>
          </cell>
          <cell r="H14" t="str">
            <v>GENERAL</v>
          </cell>
          <cell r="I14" t="str">
            <v>GENERAL</v>
          </cell>
          <cell r="J14" t="str">
            <v>TEMPORARY STANDARD PAY         .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Expenditure</v>
          </cell>
          <cell r="B15" t="str">
            <v>Establishment</v>
          </cell>
          <cell r="C15" t="str">
            <v>Employees</v>
          </cell>
          <cell r="D15" t="str">
            <v>PCAAA</v>
          </cell>
          <cell r="E15">
            <v>450</v>
          </cell>
          <cell r="F15" t="str">
            <v>PCAAA450</v>
          </cell>
          <cell r="G15" t="str">
            <v>GENERAL</v>
          </cell>
          <cell r="H15" t="str">
            <v>GENERAL</v>
          </cell>
          <cell r="I15" t="str">
            <v>GENERAL</v>
          </cell>
          <cell r="J15" t="str">
            <v>OTHER STAFF STANDARD PAY       .</v>
          </cell>
          <cell r="K15">
            <v>116138.6</v>
          </cell>
          <cell r="L15">
            <v>48763</v>
          </cell>
          <cell r="M15">
            <v>99922</v>
          </cell>
          <cell r="N15">
            <v>101823</v>
          </cell>
          <cell r="O15">
            <v>102842</v>
          </cell>
        </row>
        <row r="16">
          <cell r="A16" t="str">
            <v>Expenditure</v>
          </cell>
          <cell r="B16" t="str">
            <v>Establishment</v>
          </cell>
          <cell r="C16" t="str">
            <v>Employees</v>
          </cell>
          <cell r="D16" t="str">
            <v>PCAAA</v>
          </cell>
          <cell r="E16">
            <v>451</v>
          </cell>
          <cell r="F16" t="str">
            <v>PCAAA451</v>
          </cell>
          <cell r="G16" t="str">
            <v>GENERAL</v>
          </cell>
          <cell r="H16" t="str">
            <v>GENERAL</v>
          </cell>
          <cell r="I16" t="str">
            <v>GENERAL</v>
          </cell>
          <cell r="J16" t="str">
            <v>OTHER STAFF OVERTIME           .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Expenditure</v>
          </cell>
          <cell r="B17" t="str">
            <v>Establishment</v>
          </cell>
          <cell r="C17" t="str">
            <v>Employees</v>
          </cell>
          <cell r="D17" t="str">
            <v>PCAAA</v>
          </cell>
          <cell r="E17">
            <v>452</v>
          </cell>
          <cell r="F17" t="str">
            <v>PCAAA452</v>
          </cell>
          <cell r="G17" t="str">
            <v>GENERAL</v>
          </cell>
          <cell r="H17" t="str">
            <v>GENERAL</v>
          </cell>
          <cell r="I17" t="str">
            <v>GENERAL</v>
          </cell>
          <cell r="J17" t="str">
            <v>OTHER STAFF ALLOWANCES         .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Expenditure</v>
          </cell>
          <cell r="B18" t="str">
            <v>Establishment</v>
          </cell>
          <cell r="C18" t="str">
            <v>Employees</v>
          </cell>
          <cell r="D18" t="str">
            <v>PCAAA</v>
          </cell>
          <cell r="E18">
            <v>453</v>
          </cell>
          <cell r="F18" t="str">
            <v>PCAAA453</v>
          </cell>
          <cell r="G18" t="str">
            <v>GENERAL</v>
          </cell>
          <cell r="H18" t="str">
            <v>GENERAL</v>
          </cell>
          <cell r="I18" t="str">
            <v>GENERAL</v>
          </cell>
          <cell r="J18" t="str">
            <v>OTHER STAFF NAT.INS.           .</v>
          </cell>
          <cell r="K18">
            <v>14768.55</v>
          </cell>
          <cell r="L18">
            <v>4690</v>
          </cell>
          <cell r="M18">
            <v>9143</v>
          </cell>
          <cell r="N18">
            <v>9108</v>
          </cell>
          <cell r="O18">
            <v>9224</v>
          </cell>
        </row>
        <row r="19">
          <cell r="A19" t="str">
            <v>Expenditure</v>
          </cell>
          <cell r="B19" t="str">
            <v>Establishment</v>
          </cell>
          <cell r="C19" t="str">
            <v>Employees</v>
          </cell>
          <cell r="D19" t="str">
            <v>PCAAA</v>
          </cell>
          <cell r="E19">
            <v>454</v>
          </cell>
          <cell r="F19" t="str">
            <v>PCAAA454</v>
          </cell>
          <cell r="G19" t="str">
            <v>GENERAL</v>
          </cell>
          <cell r="H19" t="str">
            <v>GENERAL</v>
          </cell>
          <cell r="I19" t="str">
            <v>GENERAL</v>
          </cell>
          <cell r="J19" t="str">
            <v>OTHER STAFF SUPERANNUATION     .</v>
          </cell>
          <cell r="K19">
            <v>14432.67</v>
          </cell>
          <cell r="L19">
            <v>7640</v>
          </cell>
          <cell r="M19">
            <v>16436</v>
          </cell>
          <cell r="N19">
            <v>16860</v>
          </cell>
          <cell r="O19">
            <v>17393</v>
          </cell>
        </row>
        <row r="20">
          <cell r="A20" t="str">
            <v>Expenditure</v>
          </cell>
          <cell r="B20" t="str">
            <v>Establishment</v>
          </cell>
          <cell r="C20" t="str">
            <v>Employees</v>
          </cell>
          <cell r="D20" t="str">
            <v>PCAAA</v>
          </cell>
          <cell r="E20">
            <v>900</v>
          </cell>
          <cell r="F20" t="str">
            <v>PCAAA900</v>
          </cell>
          <cell r="G20" t="str">
            <v>GENERAL</v>
          </cell>
          <cell r="H20" t="str">
            <v>GENERAL</v>
          </cell>
          <cell r="I20" t="str">
            <v>GENERAL</v>
          </cell>
          <cell r="J20" t="str">
            <v>TRAINING PRE-QUALN FEES        .</v>
          </cell>
          <cell r="K20">
            <v>4000</v>
          </cell>
          <cell r="L20">
            <v>4000</v>
          </cell>
          <cell r="M20">
            <v>4000</v>
          </cell>
          <cell r="N20">
            <v>4080</v>
          </cell>
          <cell r="O20">
            <v>4162</v>
          </cell>
        </row>
        <row r="21">
          <cell r="A21" t="str">
            <v>Expenditure</v>
          </cell>
          <cell r="B21" t="str">
            <v>Establishment</v>
          </cell>
          <cell r="C21" t="str">
            <v>Employees</v>
          </cell>
          <cell r="D21" t="str">
            <v>PCBAA</v>
          </cell>
          <cell r="E21">
            <v>900</v>
          </cell>
          <cell r="F21" t="str">
            <v>PCBAA900</v>
          </cell>
          <cell r="G21" t="str">
            <v>CONTRACTS/ENVIRONMENTAL</v>
          </cell>
          <cell r="H21" t="str">
            <v>GENERAL</v>
          </cell>
          <cell r="I21" t="str">
            <v>GENERAL</v>
          </cell>
          <cell r="J21" t="str">
            <v>TRAINING PRE-QUALN FEES        .</v>
          </cell>
          <cell r="K21">
            <v>3000</v>
          </cell>
          <cell r="L21">
            <v>3000</v>
          </cell>
          <cell r="M21">
            <v>3000</v>
          </cell>
          <cell r="N21">
            <v>3060</v>
          </cell>
          <cell r="O21">
            <v>3121</v>
          </cell>
        </row>
        <row r="22">
          <cell r="A22" t="str">
            <v>Expenditure</v>
          </cell>
          <cell r="B22" t="str">
            <v>Establishment</v>
          </cell>
          <cell r="C22" t="str">
            <v>Employees</v>
          </cell>
          <cell r="D22" t="str">
            <v>PCCAA</v>
          </cell>
          <cell r="E22">
            <v>900</v>
          </cell>
          <cell r="F22" t="str">
            <v>PCCAA900</v>
          </cell>
          <cell r="G22" t="str">
            <v>DESIGN/CONSTRUCTION/MAINTENANCE</v>
          </cell>
          <cell r="H22" t="str">
            <v>GENERAL</v>
          </cell>
          <cell r="I22" t="str">
            <v>GENERAL</v>
          </cell>
          <cell r="J22" t="str">
            <v>TRAINING PRE-QUALN FEES        .</v>
          </cell>
          <cell r="K22">
            <v>2000</v>
          </cell>
          <cell r="L22">
            <v>2000</v>
          </cell>
          <cell r="M22">
            <v>2000</v>
          </cell>
          <cell r="N22">
            <v>2040</v>
          </cell>
          <cell r="O22">
            <v>2081</v>
          </cell>
        </row>
        <row r="23">
          <cell r="A23" t="str">
            <v>Expenditure</v>
          </cell>
          <cell r="B23" t="str">
            <v>Establishment</v>
          </cell>
          <cell r="C23" t="str">
            <v>Employees</v>
          </cell>
          <cell r="D23" t="str">
            <v>PCDAA</v>
          </cell>
          <cell r="E23">
            <v>900</v>
          </cell>
          <cell r="F23" t="str">
            <v>PCDAA900</v>
          </cell>
          <cell r="G23" t="str">
            <v>PLANNING/DEVELOPMENT</v>
          </cell>
          <cell r="H23" t="str">
            <v>GENERAL</v>
          </cell>
          <cell r="I23" t="str">
            <v>GENERAL</v>
          </cell>
          <cell r="J23" t="str">
            <v>TRAINING PRE-QUALN FEES        .</v>
          </cell>
          <cell r="K23">
            <v>2000</v>
          </cell>
          <cell r="L23">
            <v>2000</v>
          </cell>
          <cell r="M23">
            <v>2000</v>
          </cell>
          <cell r="N23">
            <v>2040</v>
          </cell>
          <cell r="O23">
            <v>2081</v>
          </cell>
        </row>
        <row r="24">
          <cell r="A24" t="str">
            <v>Expenditure</v>
          </cell>
          <cell r="B24" t="str">
            <v>Establishment</v>
          </cell>
          <cell r="C24" t="str">
            <v>Employees</v>
          </cell>
          <cell r="D24" t="str">
            <v>PCEAA</v>
          </cell>
          <cell r="E24">
            <v>900</v>
          </cell>
          <cell r="F24" t="str">
            <v>PCEAA900</v>
          </cell>
          <cell r="G24" t="str">
            <v>ADMINISTRATION</v>
          </cell>
          <cell r="H24" t="str">
            <v>GENERAL</v>
          </cell>
          <cell r="I24" t="str">
            <v>GENERAL</v>
          </cell>
          <cell r="J24" t="str">
            <v>TRAINING PRE-QUALN FEES        .</v>
          </cell>
          <cell r="K24">
            <v>2000</v>
          </cell>
          <cell r="L24">
            <v>2000</v>
          </cell>
          <cell r="M24">
            <v>2000</v>
          </cell>
          <cell r="N24">
            <v>2040</v>
          </cell>
          <cell r="O24">
            <v>2081</v>
          </cell>
        </row>
        <row r="25">
          <cell r="A25" t="str">
            <v>Expenditure</v>
          </cell>
          <cell r="B25" t="str">
            <v>Establishment</v>
          </cell>
          <cell r="C25" t="str">
            <v>Employees</v>
          </cell>
          <cell r="D25" t="str">
            <v>PCFAA</v>
          </cell>
          <cell r="E25">
            <v>900</v>
          </cell>
          <cell r="F25" t="str">
            <v>PCFAA900</v>
          </cell>
          <cell r="G25" t="str">
            <v>PLANNING &amp; ENVIRONMENTAL</v>
          </cell>
          <cell r="H25" t="str">
            <v>GENERAL</v>
          </cell>
          <cell r="I25" t="str">
            <v>GENERAL</v>
          </cell>
          <cell r="J25" t="str">
            <v>TRAINING PRE-QUALN FEES        .</v>
          </cell>
          <cell r="K25">
            <v>2000</v>
          </cell>
          <cell r="L25">
            <v>2000</v>
          </cell>
          <cell r="M25">
            <v>2000</v>
          </cell>
          <cell r="N25">
            <v>2040</v>
          </cell>
          <cell r="O25">
            <v>2081</v>
          </cell>
        </row>
        <row r="26">
          <cell r="A26" t="str">
            <v>Expenditure</v>
          </cell>
          <cell r="B26" t="str">
            <v>Establishment</v>
          </cell>
          <cell r="C26" t="str">
            <v>Employees</v>
          </cell>
          <cell r="D26" t="str">
            <v>PCAAA</v>
          </cell>
          <cell r="E26">
            <v>920</v>
          </cell>
          <cell r="F26" t="str">
            <v>PCAAA920</v>
          </cell>
          <cell r="G26" t="str">
            <v>GENERAL</v>
          </cell>
          <cell r="H26" t="str">
            <v>GENERAL</v>
          </cell>
          <cell r="I26" t="str">
            <v>GENERAL</v>
          </cell>
          <cell r="J26" t="str">
            <v>ADVERTISING                    .</v>
          </cell>
          <cell r="K26">
            <v>16024</v>
          </cell>
          <cell r="L26">
            <v>10000</v>
          </cell>
          <cell r="M26">
            <v>10200</v>
          </cell>
          <cell r="N26">
            <v>10404</v>
          </cell>
          <cell r="O26">
            <v>10612</v>
          </cell>
        </row>
        <row r="27">
          <cell r="A27" t="str">
            <v>Expenditure</v>
          </cell>
          <cell r="B27" t="str">
            <v>Establishment</v>
          </cell>
          <cell r="C27" t="str">
            <v>Employees</v>
          </cell>
          <cell r="D27" t="str">
            <v>PCAAA</v>
          </cell>
          <cell r="E27">
            <v>930</v>
          </cell>
          <cell r="F27" t="str">
            <v>PCAAA930</v>
          </cell>
          <cell r="G27" t="str">
            <v>GENERAL</v>
          </cell>
          <cell r="H27" t="str">
            <v>GENERAL</v>
          </cell>
          <cell r="I27" t="str">
            <v>GENERAL</v>
          </cell>
          <cell r="J27" t="str">
            <v>MERSEYSIDE RESIDUARY BODY      .</v>
          </cell>
          <cell r="K27">
            <v>9150</v>
          </cell>
          <cell r="L27">
            <v>9150</v>
          </cell>
          <cell r="M27">
            <v>9333</v>
          </cell>
          <cell r="N27">
            <v>9520</v>
          </cell>
          <cell r="O27">
            <v>9710</v>
          </cell>
        </row>
        <row r="28">
          <cell r="A28" t="str">
            <v>Expenditure</v>
          </cell>
          <cell r="B28" t="str">
            <v>Establishment</v>
          </cell>
          <cell r="C28" t="str">
            <v>Employees</v>
          </cell>
          <cell r="D28" t="str">
            <v>PCAAA</v>
          </cell>
          <cell r="E28">
            <v>932</v>
          </cell>
          <cell r="F28" t="str">
            <v>PCAAA932</v>
          </cell>
          <cell r="G28" t="str">
            <v>GENERAL</v>
          </cell>
          <cell r="H28" t="str">
            <v>GENERAL</v>
          </cell>
          <cell r="I28" t="str">
            <v>GENERAL</v>
          </cell>
          <cell r="J28" t="str">
            <v>EXTRA CONTR. SERVICE UPLIFT    .</v>
          </cell>
          <cell r="K28">
            <v>14356</v>
          </cell>
          <cell r="L28">
            <v>14255</v>
          </cell>
          <cell r="M28">
            <v>14540</v>
          </cell>
          <cell r="N28">
            <v>14831</v>
          </cell>
          <cell r="O28">
            <v>15128</v>
          </cell>
        </row>
        <row r="29">
          <cell r="A29" t="str">
            <v>Expenditure</v>
          </cell>
          <cell r="B29" t="str">
            <v>Establishment</v>
          </cell>
          <cell r="C29" t="str">
            <v>Employees</v>
          </cell>
          <cell r="D29" t="str">
            <v>PCBAA</v>
          </cell>
          <cell r="E29">
            <v>450</v>
          </cell>
          <cell r="F29" t="str">
            <v>PCBAA450</v>
          </cell>
          <cell r="G29" t="str">
            <v>CONTRACTS/ENVIRONMENTAL</v>
          </cell>
          <cell r="H29" t="str">
            <v>GENERAL</v>
          </cell>
          <cell r="I29" t="str">
            <v>GENERAL</v>
          </cell>
          <cell r="J29" t="str">
            <v>OTHER STAFF STANDARD PAY       .</v>
          </cell>
          <cell r="K29">
            <v>259034.22</v>
          </cell>
          <cell r="L29">
            <v>220696</v>
          </cell>
          <cell r="M29">
            <v>259900</v>
          </cell>
          <cell r="N29">
            <v>279923</v>
          </cell>
          <cell r="O29">
            <v>252572</v>
          </cell>
        </row>
        <row r="30">
          <cell r="A30" t="str">
            <v>Expenditure</v>
          </cell>
          <cell r="B30" t="str">
            <v>Establishment</v>
          </cell>
          <cell r="C30" t="str">
            <v>Employees</v>
          </cell>
          <cell r="D30" t="str">
            <v>PCBAA</v>
          </cell>
          <cell r="E30">
            <v>451</v>
          </cell>
          <cell r="F30" t="str">
            <v>PCBAA451</v>
          </cell>
          <cell r="G30" t="str">
            <v>CONTRACTS/ENVIRONMENTAL</v>
          </cell>
          <cell r="H30" t="str">
            <v>GENERAL</v>
          </cell>
          <cell r="I30" t="str">
            <v>GENERAL</v>
          </cell>
          <cell r="J30" t="str">
            <v>OTHER STAFF OVERTIME           .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Expenditure</v>
          </cell>
          <cell r="B31" t="str">
            <v>Establishment</v>
          </cell>
          <cell r="C31" t="str">
            <v>Employees</v>
          </cell>
          <cell r="D31" t="str">
            <v>PCBAA</v>
          </cell>
          <cell r="E31">
            <v>452</v>
          </cell>
          <cell r="F31" t="str">
            <v>PCBAA452</v>
          </cell>
          <cell r="G31" t="str">
            <v>CONTRACTS/ENVIRONMENTAL</v>
          </cell>
          <cell r="H31" t="str">
            <v>GENERAL</v>
          </cell>
          <cell r="I31" t="str">
            <v>GENERAL</v>
          </cell>
          <cell r="J31" t="str">
            <v>OTHER STAFF ALLOWANCES         .</v>
          </cell>
          <cell r="K31">
            <v>8625</v>
          </cell>
          <cell r="L31">
            <v>6567</v>
          </cell>
          <cell r="M31">
            <v>7064</v>
          </cell>
          <cell r="N31">
            <v>7064</v>
          </cell>
          <cell r="O31">
            <v>7064</v>
          </cell>
        </row>
        <row r="32">
          <cell r="A32" t="str">
            <v>Expenditure</v>
          </cell>
          <cell r="B32" t="str">
            <v>Establishment</v>
          </cell>
          <cell r="C32" t="str">
            <v>Employees</v>
          </cell>
          <cell r="D32" t="str">
            <v>PCBAA</v>
          </cell>
          <cell r="E32">
            <v>453</v>
          </cell>
          <cell r="F32" t="str">
            <v>PCBAA453</v>
          </cell>
          <cell r="G32" t="str">
            <v>CONTRACTS/ENVIRONMENTAL</v>
          </cell>
          <cell r="H32" t="str">
            <v>GENERAL</v>
          </cell>
          <cell r="I32" t="str">
            <v>GENERAL</v>
          </cell>
          <cell r="J32" t="str">
            <v>OTHER STAFF NAT.INS.           .</v>
          </cell>
          <cell r="K32">
            <v>20433.61</v>
          </cell>
          <cell r="L32">
            <v>17234</v>
          </cell>
          <cell r="M32">
            <v>19800</v>
          </cell>
          <cell r="N32">
            <v>19375</v>
          </cell>
          <cell r="O32">
            <v>19676</v>
          </cell>
        </row>
        <row r="33">
          <cell r="A33" t="str">
            <v>Expenditure</v>
          </cell>
          <cell r="B33" t="str">
            <v>Establishment</v>
          </cell>
          <cell r="C33" t="str">
            <v>Employees</v>
          </cell>
          <cell r="D33" t="str">
            <v>PCBAA</v>
          </cell>
          <cell r="E33">
            <v>454</v>
          </cell>
          <cell r="F33" t="str">
            <v>PCBAA454</v>
          </cell>
          <cell r="G33" t="str">
            <v>CONTRACTS/ENVIRONMENTAL</v>
          </cell>
          <cell r="H33" t="str">
            <v>GENERAL</v>
          </cell>
          <cell r="I33" t="str">
            <v>GENERAL</v>
          </cell>
          <cell r="J33" t="str">
            <v>OTHER STAFF SUPERANNUATION     .</v>
          </cell>
          <cell r="K33">
            <v>47643.340000000011</v>
          </cell>
          <cell r="L33">
            <v>40451</v>
          </cell>
          <cell r="M33">
            <v>43913</v>
          </cell>
          <cell r="N33">
            <v>47520</v>
          </cell>
          <cell r="O33">
            <v>43912</v>
          </cell>
        </row>
        <row r="34">
          <cell r="A34" t="str">
            <v>Expenditure</v>
          </cell>
          <cell r="B34" t="str">
            <v>Establishment</v>
          </cell>
          <cell r="C34" t="str">
            <v>Employees</v>
          </cell>
          <cell r="D34" t="str">
            <v>PCCAA</v>
          </cell>
          <cell r="E34">
            <v>450</v>
          </cell>
          <cell r="F34" t="str">
            <v>PCCAA450</v>
          </cell>
          <cell r="G34" t="str">
            <v>DESIGN/CONSTRUCTION/MAINTENANCE</v>
          </cell>
          <cell r="H34" t="str">
            <v>GENERAL</v>
          </cell>
          <cell r="I34" t="str">
            <v>GENERAL</v>
          </cell>
          <cell r="J34" t="str">
            <v>OTHER STAFF STANDARD PAY       .</v>
          </cell>
          <cell r="K34">
            <v>161934.18</v>
          </cell>
          <cell r="L34">
            <v>155350</v>
          </cell>
          <cell r="M34">
            <v>162789</v>
          </cell>
          <cell r="N34">
            <v>166208</v>
          </cell>
          <cell r="O34">
            <v>168705</v>
          </cell>
        </row>
        <row r="35">
          <cell r="A35" t="str">
            <v>Expenditure</v>
          </cell>
          <cell r="B35" t="str">
            <v>Establishment</v>
          </cell>
          <cell r="C35" t="str">
            <v>Employees</v>
          </cell>
          <cell r="D35" t="str">
            <v>PCCAA</v>
          </cell>
          <cell r="E35">
            <v>451</v>
          </cell>
          <cell r="F35" t="str">
            <v>PCCAA451</v>
          </cell>
          <cell r="G35" t="str">
            <v>DESIGN/CONSTRUCTION/MAINTENANCE</v>
          </cell>
          <cell r="H35" t="str">
            <v>GENERAL</v>
          </cell>
          <cell r="I35" t="str">
            <v>GENERAL</v>
          </cell>
          <cell r="J35" t="str">
            <v>OTHER STAFF OVERTIME           .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Expenditure</v>
          </cell>
          <cell r="B36" t="str">
            <v>Establishment</v>
          </cell>
          <cell r="C36" t="str">
            <v>Employees</v>
          </cell>
          <cell r="D36" t="str">
            <v>PCCAA</v>
          </cell>
          <cell r="E36">
            <v>452</v>
          </cell>
          <cell r="F36" t="str">
            <v>PCCAA452</v>
          </cell>
          <cell r="G36" t="str">
            <v>DESIGN/CONSTRUCTION/MAINTENANCE</v>
          </cell>
          <cell r="H36" t="str">
            <v>GENERAL</v>
          </cell>
          <cell r="I36" t="str">
            <v>GENERAL</v>
          </cell>
          <cell r="J36" t="str">
            <v>OTHER STAFF ALLOWANCES         .</v>
          </cell>
          <cell r="K36">
            <v>104</v>
          </cell>
          <cell r="L36">
            <v>1165</v>
          </cell>
          <cell r="M36">
            <v>104</v>
          </cell>
          <cell r="N36">
            <v>104</v>
          </cell>
          <cell r="O36">
            <v>104</v>
          </cell>
        </row>
        <row r="37">
          <cell r="A37" t="str">
            <v>Expenditure</v>
          </cell>
          <cell r="B37" t="str">
            <v>Establishment</v>
          </cell>
          <cell r="C37" t="str">
            <v>Employees</v>
          </cell>
          <cell r="D37" t="str">
            <v>PCCAA</v>
          </cell>
          <cell r="E37">
            <v>453</v>
          </cell>
          <cell r="F37" t="str">
            <v>PCCAA453</v>
          </cell>
          <cell r="G37" t="str">
            <v>DESIGN/CONSTRUCTION/MAINTENANCE</v>
          </cell>
          <cell r="H37" t="str">
            <v>GENERAL</v>
          </cell>
          <cell r="I37" t="str">
            <v>GENERAL</v>
          </cell>
          <cell r="J37" t="str">
            <v>OTHER STAFF NAT.INS.           .</v>
          </cell>
          <cell r="K37">
            <v>12234.259999999998</v>
          </cell>
          <cell r="L37">
            <v>12326</v>
          </cell>
          <cell r="M37">
            <v>12317</v>
          </cell>
          <cell r="N37">
            <v>12623</v>
          </cell>
          <cell r="O37">
            <v>12866</v>
          </cell>
        </row>
        <row r="38">
          <cell r="A38" t="str">
            <v>Expenditure</v>
          </cell>
          <cell r="B38" t="str">
            <v>Establishment</v>
          </cell>
          <cell r="C38" t="str">
            <v>Employees</v>
          </cell>
          <cell r="D38" t="str">
            <v>PCCAA</v>
          </cell>
          <cell r="E38">
            <v>454</v>
          </cell>
          <cell r="F38" t="str">
            <v>PCCAA454</v>
          </cell>
          <cell r="G38" t="str">
            <v>DESIGN/CONSTRUCTION/MAINTENANCE</v>
          </cell>
          <cell r="H38" t="str">
            <v>GENERAL</v>
          </cell>
          <cell r="I38" t="str">
            <v>GENERAL</v>
          </cell>
          <cell r="J38" t="str">
            <v>OTHER STAFF SUPERANNUATION     .</v>
          </cell>
          <cell r="K38">
            <v>28842.79</v>
          </cell>
          <cell r="L38">
            <v>24228</v>
          </cell>
          <cell r="M38">
            <v>26794</v>
          </cell>
          <cell r="N38">
            <v>27538</v>
          </cell>
          <cell r="O38">
            <v>28550</v>
          </cell>
        </row>
        <row r="39">
          <cell r="A39" t="str">
            <v>Expenditure</v>
          </cell>
          <cell r="B39" t="str">
            <v>Establishment</v>
          </cell>
          <cell r="C39" t="str">
            <v>Employees</v>
          </cell>
          <cell r="D39" t="str">
            <v>PCDAA</v>
          </cell>
          <cell r="E39">
            <v>450</v>
          </cell>
          <cell r="F39" t="str">
            <v>PCDAA450</v>
          </cell>
          <cell r="G39" t="str">
            <v>PLANNING/DEVELOPMENT</v>
          </cell>
          <cell r="H39" t="str">
            <v>GENERAL</v>
          </cell>
          <cell r="I39" t="str">
            <v>GENERAL</v>
          </cell>
          <cell r="J39" t="str">
            <v>OTHER STAFF STANDARD PAY       .</v>
          </cell>
          <cell r="K39">
            <v>188090.04</v>
          </cell>
          <cell r="L39">
            <v>184341</v>
          </cell>
          <cell r="M39">
            <v>187546</v>
          </cell>
          <cell r="N39">
            <v>190269</v>
          </cell>
          <cell r="O39">
            <v>192176</v>
          </cell>
        </row>
        <row r="40">
          <cell r="A40" t="str">
            <v>Expenditure</v>
          </cell>
          <cell r="B40" t="str">
            <v>Establishment</v>
          </cell>
          <cell r="C40" t="str">
            <v>Employees</v>
          </cell>
          <cell r="D40" t="str">
            <v>PCDAA</v>
          </cell>
          <cell r="E40">
            <v>451</v>
          </cell>
          <cell r="F40" t="str">
            <v>PCDAA451</v>
          </cell>
          <cell r="G40" t="str">
            <v>PLANNING/DEVELOPMENT</v>
          </cell>
          <cell r="H40" t="str">
            <v>GENERAL</v>
          </cell>
          <cell r="I40" t="str">
            <v>GENERAL</v>
          </cell>
          <cell r="J40" t="str">
            <v>OTHER STAFF OVERTIME           .</v>
          </cell>
          <cell r="K40">
            <v>615</v>
          </cell>
          <cell r="L40">
            <v>256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Expenditure</v>
          </cell>
          <cell r="B41" t="str">
            <v>Establishment</v>
          </cell>
          <cell r="C41" t="str">
            <v>Employees</v>
          </cell>
          <cell r="D41" t="str">
            <v>PCDAA</v>
          </cell>
          <cell r="E41">
            <v>452</v>
          </cell>
          <cell r="F41" t="str">
            <v>PCDAA452</v>
          </cell>
          <cell r="G41" t="str">
            <v>PLANNING/DEVELOPMENT</v>
          </cell>
          <cell r="H41" t="str">
            <v>GENERAL</v>
          </cell>
          <cell r="I41" t="str">
            <v>GENERAL</v>
          </cell>
          <cell r="J41" t="str">
            <v>OTHER STAFF ALLOWANCES         .</v>
          </cell>
          <cell r="K41">
            <v>0</v>
          </cell>
          <cell r="L41">
            <v>221</v>
          </cell>
          <cell r="M41">
            <v>385</v>
          </cell>
          <cell r="N41">
            <v>385</v>
          </cell>
          <cell r="O41">
            <v>385</v>
          </cell>
        </row>
        <row r="42">
          <cell r="A42" t="str">
            <v>Expenditure</v>
          </cell>
          <cell r="B42" t="str">
            <v>Establishment</v>
          </cell>
          <cell r="C42" t="str">
            <v>Employees</v>
          </cell>
          <cell r="D42" t="str">
            <v>PCDAA</v>
          </cell>
          <cell r="E42">
            <v>453</v>
          </cell>
          <cell r="F42" t="str">
            <v>PCDAA453</v>
          </cell>
          <cell r="G42" t="str">
            <v>PLANNING/DEVELOPMENT</v>
          </cell>
          <cell r="H42" t="str">
            <v>GENERAL</v>
          </cell>
          <cell r="I42" t="str">
            <v>GENERAL</v>
          </cell>
          <cell r="J42" t="str">
            <v>OTHER STAFF NAT.INS.           .</v>
          </cell>
          <cell r="K42">
            <v>14084.929999999998</v>
          </cell>
          <cell r="L42">
            <v>14229</v>
          </cell>
          <cell r="M42">
            <v>14075</v>
          </cell>
          <cell r="N42">
            <v>14318</v>
          </cell>
          <cell r="O42">
            <v>14508</v>
          </cell>
        </row>
        <row r="43">
          <cell r="A43" t="str">
            <v>Expenditure</v>
          </cell>
          <cell r="B43" t="str">
            <v>Establishment</v>
          </cell>
          <cell r="C43" t="str">
            <v>Employees</v>
          </cell>
          <cell r="D43" t="str">
            <v>PCDAA</v>
          </cell>
          <cell r="E43">
            <v>454</v>
          </cell>
          <cell r="F43" t="str">
            <v>PCDAA454</v>
          </cell>
          <cell r="G43" t="str">
            <v>PLANNING/DEVELOPMENT</v>
          </cell>
          <cell r="H43" t="str">
            <v>GENERAL</v>
          </cell>
          <cell r="I43" t="str">
            <v>GENERAL</v>
          </cell>
          <cell r="J43" t="str">
            <v>OTHER STAFF SUPERANNUATION     .</v>
          </cell>
          <cell r="K43">
            <v>33589.51</v>
          </cell>
          <cell r="L43">
            <v>29758</v>
          </cell>
          <cell r="M43">
            <v>30913</v>
          </cell>
          <cell r="N43">
            <v>31569</v>
          </cell>
          <cell r="O43">
            <v>32568</v>
          </cell>
        </row>
        <row r="44">
          <cell r="A44" t="str">
            <v>Expenditure</v>
          </cell>
          <cell r="B44" t="str">
            <v>Establishment</v>
          </cell>
          <cell r="C44" t="str">
            <v>Employees</v>
          </cell>
          <cell r="D44" t="str">
            <v>PCEAA</v>
          </cell>
          <cell r="E44">
            <v>450</v>
          </cell>
          <cell r="F44" t="str">
            <v>PCEAA450</v>
          </cell>
          <cell r="G44" t="str">
            <v>ADMINISTRATION</v>
          </cell>
          <cell r="H44" t="str">
            <v>GENERAL</v>
          </cell>
          <cell r="I44" t="str">
            <v>GENERAL</v>
          </cell>
          <cell r="J44" t="str">
            <v>OTHER STAFF STANDARD PAY       .</v>
          </cell>
          <cell r="K44">
            <v>256935.78</v>
          </cell>
          <cell r="L44">
            <v>251788</v>
          </cell>
          <cell r="M44">
            <v>255859</v>
          </cell>
          <cell r="N44">
            <v>259987</v>
          </cell>
          <cell r="O44">
            <v>264159</v>
          </cell>
        </row>
        <row r="45">
          <cell r="A45" t="str">
            <v>Expenditure</v>
          </cell>
          <cell r="B45" t="str">
            <v>Establishment</v>
          </cell>
          <cell r="C45" t="str">
            <v>Employees</v>
          </cell>
          <cell r="D45" t="str">
            <v>PCEAA</v>
          </cell>
          <cell r="E45">
            <v>451</v>
          </cell>
          <cell r="F45" t="str">
            <v>PCEAA451</v>
          </cell>
          <cell r="G45" t="str">
            <v>ADMINISTRATION</v>
          </cell>
          <cell r="H45" t="str">
            <v>GENERAL</v>
          </cell>
          <cell r="I45" t="str">
            <v>GENERAL</v>
          </cell>
          <cell r="J45" t="str">
            <v>OTHER STAFF OVERTIME           .</v>
          </cell>
          <cell r="K45">
            <v>0</v>
          </cell>
          <cell r="L45">
            <v>210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Expenditure</v>
          </cell>
          <cell r="B46" t="str">
            <v>Establishment</v>
          </cell>
          <cell r="C46" t="str">
            <v>Employees</v>
          </cell>
          <cell r="D46" t="str">
            <v>PCEAA</v>
          </cell>
          <cell r="E46">
            <v>452</v>
          </cell>
          <cell r="F46" t="str">
            <v>PCEAA452</v>
          </cell>
          <cell r="G46" t="str">
            <v>ADMINISTRATION</v>
          </cell>
          <cell r="H46" t="str">
            <v>GENERAL</v>
          </cell>
          <cell r="I46" t="str">
            <v>GENERAL</v>
          </cell>
          <cell r="J46" t="str">
            <v>OTHER STAFF ALLOWANCES         .</v>
          </cell>
          <cell r="K46">
            <v>3896.76</v>
          </cell>
          <cell r="L46">
            <v>5667</v>
          </cell>
          <cell r="M46">
            <v>2336</v>
          </cell>
          <cell r="N46">
            <v>2336</v>
          </cell>
          <cell r="O46">
            <v>2336</v>
          </cell>
        </row>
        <row r="47">
          <cell r="A47" t="str">
            <v>Expenditure</v>
          </cell>
          <cell r="B47" t="str">
            <v>Establishment</v>
          </cell>
          <cell r="C47" t="str">
            <v>Employees</v>
          </cell>
          <cell r="D47" t="str">
            <v>PCEAA</v>
          </cell>
          <cell r="E47">
            <v>453</v>
          </cell>
          <cell r="F47" t="str">
            <v>PCEAA453</v>
          </cell>
          <cell r="G47" t="str">
            <v>ADMINISTRATION</v>
          </cell>
          <cell r="H47" t="str">
            <v>GENERAL</v>
          </cell>
          <cell r="I47" t="str">
            <v>GENERAL</v>
          </cell>
          <cell r="J47" t="str">
            <v>OTHER STAFF NAT.INS.           .</v>
          </cell>
          <cell r="K47">
            <v>19291.099999999999</v>
          </cell>
          <cell r="L47">
            <v>19764</v>
          </cell>
          <cell r="M47">
            <v>19020</v>
          </cell>
          <cell r="N47">
            <v>19368</v>
          </cell>
          <cell r="O47">
            <v>19764</v>
          </cell>
        </row>
        <row r="48">
          <cell r="A48" t="str">
            <v>Expenditure</v>
          </cell>
          <cell r="B48" t="str">
            <v>Establishment</v>
          </cell>
          <cell r="C48" t="str">
            <v>Employees</v>
          </cell>
          <cell r="D48" t="str">
            <v>PCEAA</v>
          </cell>
          <cell r="E48">
            <v>454</v>
          </cell>
          <cell r="F48" t="str">
            <v>PCEAA454</v>
          </cell>
          <cell r="G48" t="str">
            <v>ADMINISTRATION</v>
          </cell>
          <cell r="H48" t="str">
            <v>GENERAL</v>
          </cell>
          <cell r="I48" t="str">
            <v>GENERAL</v>
          </cell>
          <cell r="J48" t="str">
            <v>OTHER STAFF SUPERANNUATION     .</v>
          </cell>
          <cell r="K48">
            <v>46428.2</v>
          </cell>
          <cell r="L48">
            <v>42703</v>
          </cell>
          <cell r="M48">
            <v>42471</v>
          </cell>
          <cell r="N48">
            <v>43436</v>
          </cell>
          <cell r="O48">
            <v>45072</v>
          </cell>
        </row>
        <row r="49">
          <cell r="A49" t="str">
            <v>Expenditure</v>
          </cell>
          <cell r="B49" t="str">
            <v>Establishment</v>
          </cell>
          <cell r="C49" t="str">
            <v>Employees</v>
          </cell>
          <cell r="D49" t="str">
            <v>PCFAA</v>
          </cell>
          <cell r="E49">
            <v>450</v>
          </cell>
          <cell r="F49" t="str">
            <v>PCFAA450</v>
          </cell>
          <cell r="G49" t="str">
            <v>PLANNING &amp; ENVIRONMENTAL</v>
          </cell>
          <cell r="H49" t="str">
            <v>GENERAL</v>
          </cell>
          <cell r="I49" t="str">
            <v>GENERAL</v>
          </cell>
          <cell r="J49" t="str">
            <v>OTHER STAFF STANDARD PAY       .</v>
          </cell>
          <cell r="K49">
            <v>125027.48</v>
          </cell>
          <cell r="L49">
            <v>84680</v>
          </cell>
          <cell r="M49">
            <v>121927</v>
          </cell>
          <cell r="N49">
            <v>123959</v>
          </cell>
          <cell r="O49">
            <v>125198</v>
          </cell>
        </row>
        <row r="50">
          <cell r="A50" t="str">
            <v>Expenditure</v>
          </cell>
          <cell r="B50" t="str">
            <v>Establishment</v>
          </cell>
          <cell r="C50" t="str">
            <v>Employees</v>
          </cell>
          <cell r="D50" t="str">
            <v>PCFAA</v>
          </cell>
          <cell r="E50">
            <v>451</v>
          </cell>
          <cell r="F50" t="str">
            <v>PCFAA451</v>
          </cell>
          <cell r="G50" t="str">
            <v>PLANNING &amp; ENVIRONMENTAL</v>
          </cell>
          <cell r="H50" t="str">
            <v>GENERAL</v>
          </cell>
          <cell r="I50" t="str">
            <v>GENERAL</v>
          </cell>
          <cell r="J50" t="str">
            <v>OTHER STAFF OVERTIME           .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Expenditure</v>
          </cell>
          <cell r="B51" t="str">
            <v>Establishment</v>
          </cell>
          <cell r="C51" t="str">
            <v>Employees</v>
          </cell>
          <cell r="D51" t="str">
            <v>PCFAA</v>
          </cell>
          <cell r="E51">
            <v>452</v>
          </cell>
          <cell r="F51" t="str">
            <v>PCFAA452</v>
          </cell>
          <cell r="G51" t="str">
            <v>PLANNING &amp; ENVIRONMENTAL</v>
          </cell>
          <cell r="H51" t="str">
            <v>GENERAL</v>
          </cell>
          <cell r="I51" t="str">
            <v>GENERAL</v>
          </cell>
          <cell r="J51" t="str">
            <v>OTHER STAFF ALLOWANCES         .</v>
          </cell>
          <cell r="K51">
            <v>1498</v>
          </cell>
          <cell r="L51">
            <v>887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Expenditure</v>
          </cell>
          <cell r="B52" t="str">
            <v>Establishment</v>
          </cell>
          <cell r="C52" t="str">
            <v>Employees</v>
          </cell>
          <cell r="D52" t="str">
            <v>PCFAA</v>
          </cell>
          <cell r="E52">
            <v>453</v>
          </cell>
          <cell r="F52" t="str">
            <v>PCFAA453</v>
          </cell>
          <cell r="G52" t="str">
            <v>PLANNING &amp; ENVIRONMENTAL</v>
          </cell>
          <cell r="H52" t="str">
            <v>GENERAL</v>
          </cell>
          <cell r="I52" t="str">
            <v>GENERAL</v>
          </cell>
          <cell r="J52" t="str">
            <v>OTHER STAFF NAT.INS.           .</v>
          </cell>
          <cell r="K52">
            <v>9527.2099999999991</v>
          </cell>
          <cell r="L52">
            <v>6021</v>
          </cell>
          <cell r="M52">
            <v>9015</v>
          </cell>
          <cell r="N52">
            <v>9200</v>
          </cell>
          <cell r="O52">
            <v>9317</v>
          </cell>
        </row>
        <row r="53">
          <cell r="A53" t="str">
            <v>Expenditure</v>
          </cell>
          <cell r="B53" t="str">
            <v>Establishment</v>
          </cell>
          <cell r="C53" t="str">
            <v>Employees</v>
          </cell>
          <cell r="D53" t="str">
            <v>PCFAA</v>
          </cell>
          <cell r="E53">
            <v>454</v>
          </cell>
          <cell r="F53" t="str">
            <v>PCFAA454</v>
          </cell>
          <cell r="G53" t="str">
            <v>PLANNING &amp; ENVIRONMENTAL</v>
          </cell>
          <cell r="H53" t="str">
            <v>GENERAL</v>
          </cell>
          <cell r="I53" t="str">
            <v>GENERAL</v>
          </cell>
          <cell r="J53" t="str">
            <v>OTHER STAFF SUPERANNUATION     .</v>
          </cell>
          <cell r="K53">
            <v>22521.53</v>
          </cell>
          <cell r="L53">
            <v>15175</v>
          </cell>
          <cell r="M53">
            <v>20056</v>
          </cell>
          <cell r="N53">
            <v>20525</v>
          </cell>
          <cell r="O53">
            <v>21175</v>
          </cell>
        </row>
        <row r="54">
          <cell r="A54" t="str">
            <v>Expenditure</v>
          </cell>
          <cell r="B54" t="str">
            <v>Establishment</v>
          </cell>
          <cell r="C54" t="str">
            <v>Premises</v>
          </cell>
          <cell r="D54" t="str">
            <v>PCAAA</v>
          </cell>
          <cell r="E54">
            <v>1420</v>
          </cell>
          <cell r="F54" t="str">
            <v>PCAAA1420</v>
          </cell>
          <cell r="G54" t="str">
            <v>GENERAL</v>
          </cell>
          <cell r="H54" t="str">
            <v>GENERAL</v>
          </cell>
          <cell r="I54" t="str">
            <v>GENERAL</v>
          </cell>
          <cell r="J54" t="e">
            <v>#N/A</v>
          </cell>
          <cell r="K54">
            <v>5607</v>
          </cell>
          <cell r="L54">
            <v>6000</v>
          </cell>
          <cell r="M54">
            <v>6120</v>
          </cell>
          <cell r="N54">
            <v>6242</v>
          </cell>
          <cell r="O54">
            <v>6367</v>
          </cell>
        </row>
        <row r="55">
          <cell r="A55" t="str">
            <v>Expenditure</v>
          </cell>
          <cell r="B55" t="str">
            <v>Establishment</v>
          </cell>
          <cell r="C55" t="str">
            <v>Premises</v>
          </cell>
          <cell r="D55" t="str">
            <v>PCAAA</v>
          </cell>
          <cell r="E55">
            <v>1500</v>
          </cell>
          <cell r="F55" t="str">
            <v>PCAAA1500</v>
          </cell>
          <cell r="G55" t="str">
            <v>GENERAL</v>
          </cell>
          <cell r="H55" t="str">
            <v>GENERAL</v>
          </cell>
          <cell r="I55" t="str">
            <v>GENERAL</v>
          </cell>
          <cell r="J55" t="str">
            <v>ANNUAL RENTS                   .</v>
          </cell>
          <cell r="K55">
            <v>75000</v>
          </cell>
          <cell r="L55">
            <v>75000</v>
          </cell>
          <cell r="M55">
            <v>75000</v>
          </cell>
          <cell r="N55">
            <v>75000</v>
          </cell>
          <cell r="O55">
            <v>75000</v>
          </cell>
        </row>
        <row r="56">
          <cell r="A56" t="str">
            <v>Expenditure</v>
          </cell>
          <cell r="B56" t="str">
            <v>Establishment</v>
          </cell>
          <cell r="C56" t="str">
            <v>Premises</v>
          </cell>
          <cell r="D56" t="str">
            <v>PCAAA</v>
          </cell>
          <cell r="E56">
            <v>1501</v>
          </cell>
          <cell r="F56" t="str">
            <v>PCAAA1501</v>
          </cell>
          <cell r="G56" t="str">
            <v>GENERAL</v>
          </cell>
          <cell r="H56" t="str">
            <v>GENERAL</v>
          </cell>
          <cell r="I56" t="str">
            <v>GENERAL</v>
          </cell>
          <cell r="J56" t="str">
            <v>OCCASIONAL RENTS               .</v>
          </cell>
          <cell r="K56">
            <v>22748</v>
          </cell>
          <cell r="L56">
            <v>23500</v>
          </cell>
          <cell r="M56">
            <v>23970</v>
          </cell>
          <cell r="N56">
            <v>24449</v>
          </cell>
          <cell r="O56">
            <v>24938</v>
          </cell>
        </row>
        <row r="57">
          <cell r="A57" t="str">
            <v>Expenditure</v>
          </cell>
          <cell r="B57" t="str">
            <v>Establishment</v>
          </cell>
          <cell r="C57" t="str">
            <v>Premises</v>
          </cell>
          <cell r="D57" t="str">
            <v>PCAAA</v>
          </cell>
          <cell r="E57">
            <v>1502</v>
          </cell>
          <cell r="F57" t="str">
            <v>PCAAA1502</v>
          </cell>
          <cell r="G57" t="str">
            <v>GENERAL</v>
          </cell>
          <cell r="H57" t="str">
            <v>GENERAL</v>
          </cell>
          <cell r="I57" t="str">
            <v>GENERAL</v>
          </cell>
          <cell r="J57" t="str">
            <v>UNKNOWN</v>
          </cell>
          <cell r="K57">
            <v>1874</v>
          </cell>
          <cell r="L57">
            <v>1874</v>
          </cell>
          <cell r="M57">
            <v>1911</v>
          </cell>
          <cell r="N57">
            <v>1950</v>
          </cell>
          <cell r="O57">
            <v>1989</v>
          </cell>
        </row>
        <row r="58">
          <cell r="A58" t="str">
            <v>Expenditure</v>
          </cell>
          <cell r="B58" t="str">
            <v>Establishment</v>
          </cell>
          <cell r="C58" t="str">
            <v>Premises</v>
          </cell>
          <cell r="D58" t="str">
            <v>PCAAA</v>
          </cell>
          <cell r="E58">
            <v>1510</v>
          </cell>
          <cell r="F58" t="str">
            <v>PCAAA1510</v>
          </cell>
          <cell r="G58" t="str">
            <v>GENERAL</v>
          </cell>
          <cell r="H58" t="str">
            <v>GENERAL</v>
          </cell>
          <cell r="I58" t="str">
            <v>GENERAL</v>
          </cell>
          <cell r="J58" t="str">
            <v>RATES                          .</v>
          </cell>
          <cell r="K58">
            <v>22150</v>
          </cell>
          <cell r="L58">
            <v>22200</v>
          </cell>
          <cell r="M58">
            <v>22644</v>
          </cell>
          <cell r="N58">
            <v>23097</v>
          </cell>
          <cell r="O58">
            <v>23559</v>
          </cell>
        </row>
        <row r="59">
          <cell r="A59" t="str">
            <v>Expenditure</v>
          </cell>
          <cell r="B59" t="str">
            <v>Establishment</v>
          </cell>
          <cell r="C59" t="str">
            <v>Premises</v>
          </cell>
          <cell r="D59" t="str">
            <v>PCAAA</v>
          </cell>
          <cell r="E59">
            <v>1520</v>
          </cell>
          <cell r="F59" t="str">
            <v>PCAAA1520</v>
          </cell>
          <cell r="G59" t="str">
            <v>GENERAL</v>
          </cell>
          <cell r="H59" t="str">
            <v>GENERAL</v>
          </cell>
          <cell r="I59" t="str">
            <v>GENERAL</v>
          </cell>
          <cell r="J59" t="str">
            <v>METERED WATER                  .</v>
          </cell>
          <cell r="K59">
            <v>1011</v>
          </cell>
          <cell r="L59">
            <v>1011</v>
          </cell>
          <cell r="M59">
            <v>1031</v>
          </cell>
          <cell r="N59">
            <v>1052</v>
          </cell>
          <cell r="O59">
            <v>1073</v>
          </cell>
        </row>
        <row r="60">
          <cell r="A60" t="str">
            <v>Expenditure</v>
          </cell>
          <cell r="B60" t="str">
            <v>Establishment</v>
          </cell>
          <cell r="C60" t="str">
            <v>Premises</v>
          </cell>
          <cell r="D60" t="str">
            <v>PCAAA</v>
          </cell>
          <cell r="E60">
            <v>1700</v>
          </cell>
          <cell r="F60" t="str">
            <v>PCAAA1700</v>
          </cell>
          <cell r="G60" t="str">
            <v>GENERAL</v>
          </cell>
          <cell r="H60" t="str">
            <v>GENERAL</v>
          </cell>
          <cell r="I60" t="str">
            <v>GENERAL</v>
          </cell>
          <cell r="J60" t="str">
            <v>CLEANING SUPPLIES              .</v>
          </cell>
          <cell r="K60">
            <v>1562</v>
          </cell>
          <cell r="L60">
            <v>1700</v>
          </cell>
          <cell r="M60">
            <v>1734</v>
          </cell>
          <cell r="N60">
            <v>1769</v>
          </cell>
          <cell r="O60">
            <v>1804</v>
          </cell>
        </row>
        <row r="61">
          <cell r="A61" t="str">
            <v>Expenditure</v>
          </cell>
          <cell r="B61" t="str">
            <v>Establishment</v>
          </cell>
          <cell r="C61" t="str">
            <v>Premises</v>
          </cell>
          <cell r="D61" t="str">
            <v>PCAAA</v>
          </cell>
          <cell r="E61">
            <v>1717</v>
          </cell>
          <cell r="F61" t="str">
            <v>PCAAA1717</v>
          </cell>
          <cell r="G61" t="str">
            <v>GENERAL</v>
          </cell>
          <cell r="H61" t="str">
            <v>GENERAL</v>
          </cell>
          <cell r="I61" t="str">
            <v>GENERAL</v>
          </cell>
          <cell r="J61" t="str">
            <v>CLEANING/OUTSIDE CONTRACTORS   .</v>
          </cell>
          <cell r="K61">
            <v>7185</v>
          </cell>
          <cell r="L61">
            <v>8400</v>
          </cell>
          <cell r="M61">
            <v>8568</v>
          </cell>
          <cell r="N61">
            <v>8739</v>
          </cell>
          <cell r="O61">
            <v>8914</v>
          </cell>
        </row>
        <row r="62">
          <cell r="A62" t="str">
            <v>Expenditure</v>
          </cell>
          <cell r="B62" t="str">
            <v>Establishment</v>
          </cell>
          <cell r="C62" t="str">
            <v>Premises</v>
          </cell>
          <cell r="D62" t="str">
            <v>PCAAA</v>
          </cell>
          <cell r="E62">
            <v>1060</v>
          </cell>
          <cell r="F62" t="str">
            <v>PCAAA1060</v>
          </cell>
          <cell r="G62" t="str">
            <v>GENERAL</v>
          </cell>
          <cell r="H62" t="str">
            <v>GENERAL</v>
          </cell>
          <cell r="I62" t="str">
            <v>GENERAL</v>
          </cell>
          <cell r="J62" t="str">
            <v>PLANNED-GENERAL ALTS/IMPROV    .</v>
          </cell>
          <cell r="K62">
            <v>5055</v>
          </cell>
          <cell r="L62">
            <v>5055</v>
          </cell>
          <cell r="M62">
            <v>5156</v>
          </cell>
          <cell r="N62">
            <v>5259</v>
          </cell>
          <cell r="O62">
            <v>5364</v>
          </cell>
        </row>
        <row r="63">
          <cell r="A63" t="str">
            <v>Expenditure</v>
          </cell>
          <cell r="B63" t="str">
            <v>Establishment</v>
          </cell>
          <cell r="C63" t="str">
            <v>Transport</v>
          </cell>
          <cell r="D63" t="str">
            <v>PCAAA</v>
          </cell>
          <cell r="E63">
            <v>2010</v>
          </cell>
          <cell r="F63" t="str">
            <v>PCAAA2010</v>
          </cell>
          <cell r="G63" t="str">
            <v>GENERAL</v>
          </cell>
          <cell r="H63" t="str">
            <v>GENERAL</v>
          </cell>
          <cell r="I63" t="str">
            <v>GENERAL</v>
          </cell>
          <cell r="J63" t="str">
            <v>VEHICLE MAINTENANCE            .</v>
          </cell>
          <cell r="K63">
            <v>1000</v>
          </cell>
          <cell r="L63">
            <v>1000</v>
          </cell>
          <cell r="M63">
            <v>1000</v>
          </cell>
          <cell r="N63">
            <v>1000</v>
          </cell>
          <cell r="O63">
            <v>1000</v>
          </cell>
        </row>
        <row r="64">
          <cell r="A64" t="str">
            <v>Expenditure</v>
          </cell>
          <cell r="B64" t="str">
            <v>Establishment</v>
          </cell>
          <cell r="C64" t="str">
            <v>Transport</v>
          </cell>
          <cell r="D64" t="str">
            <v>PCAAA</v>
          </cell>
          <cell r="E64">
            <v>2020</v>
          </cell>
          <cell r="F64" t="str">
            <v>PCAAA2020</v>
          </cell>
          <cell r="G64" t="str">
            <v>GENERAL</v>
          </cell>
          <cell r="H64" t="str">
            <v>GENERAL</v>
          </cell>
          <cell r="I64" t="str">
            <v>GENERAL</v>
          </cell>
          <cell r="J64" t="str">
            <v>FUEL GENERAL                   .</v>
          </cell>
          <cell r="K64">
            <v>3846</v>
          </cell>
          <cell r="L64">
            <v>3846</v>
          </cell>
          <cell r="M64">
            <v>3923</v>
          </cell>
          <cell r="N64">
            <v>4001</v>
          </cell>
          <cell r="O64">
            <v>4081</v>
          </cell>
        </row>
        <row r="65">
          <cell r="A65" t="str">
            <v>Expenditure</v>
          </cell>
          <cell r="B65" t="str">
            <v>Establishment</v>
          </cell>
          <cell r="C65" t="str">
            <v>Transport</v>
          </cell>
          <cell r="D65" t="str">
            <v>PCAAA</v>
          </cell>
          <cell r="E65">
            <v>2022</v>
          </cell>
          <cell r="F65" t="str">
            <v>PCAAA2022</v>
          </cell>
          <cell r="G65" t="str">
            <v>GENERAL</v>
          </cell>
          <cell r="H65" t="str">
            <v>GENERAL</v>
          </cell>
          <cell r="I65" t="str">
            <v>GENERAL</v>
          </cell>
          <cell r="J65" t="str">
            <v>TYRES-PURCHASE                 .</v>
          </cell>
          <cell r="K65">
            <v>506</v>
          </cell>
          <cell r="L65">
            <v>506</v>
          </cell>
          <cell r="M65">
            <v>516</v>
          </cell>
          <cell r="N65">
            <v>526</v>
          </cell>
          <cell r="O65">
            <v>537</v>
          </cell>
        </row>
        <row r="66">
          <cell r="A66" t="str">
            <v>Expenditure</v>
          </cell>
          <cell r="B66" t="str">
            <v>Establishment</v>
          </cell>
          <cell r="C66" t="str">
            <v>Transport</v>
          </cell>
          <cell r="D66" t="str">
            <v>PCAAA</v>
          </cell>
          <cell r="E66">
            <v>2200</v>
          </cell>
          <cell r="F66" t="str">
            <v>PCAAA2200</v>
          </cell>
          <cell r="G66" t="str">
            <v>GENERAL</v>
          </cell>
          <cell r="H66" t="str">
            <v>GENERAL</v>
          </cell>
          <cell r="I66" t="str">
            <v>GENERAL</v>
          </cell>
          <cell r="J66" t="str">
            <v>VEHICLE HIRE                   .</v>
          </cell>
          <cell r="K66">
            <v>14000</v>
          </cell>
          <cell r="L66">
            <v>14400</v>
          </cell>
          <cell r="M66">
            <v>14688</v>
          </cell>
          <cell r="N66">
            <v>14982</v>
          </cell>
          <cell r="O66">
            <v>15281</v>
          </cell>
        </row>
        <row r="67">
          <cell r="A67" t="str">
            <v>Expenditure</v>
          </cell>
          <cell r="B67" t="str">
            <v>Establishment</v>
          </cell>
          <cell r="C67" t="str">
            <v>Transport</v>
          </cell>
          <cell r="D67" t="str">
            <v>PCAAA</v>
          </cell>
          <cell r="E67">
            <v>2300</v>
          </cell>
          <cell r="F67" t="str">
            <v>PCAAA2300</v>
          </cell>
          <cell r="G67" t="str">
            <v>GENERAL</v>
          </cell>
          <cell r="H67" t="str">
            <v>GENERAL</v>
          </cell>
          <cell r="I67" t="str">
            <v>GENERAL</v>
          </cell>
          <cell r="J67" t="str">
            <v>CAR ALLOWANCES</v>
          </cell>
          <cell r="K67">
            <v>8331</v>
          </cell>
          <cell r="L67">
            <v>8331</v>
          </cell>
          <cell r="M67">
            <v>8498</v>
          </cell>
          <cell r="N67">
            <v>8668</v>
          </cell>
          <cell r="O67">
            <v>8841</v>
          </cell>
        </row>
        <row r="68">
          <cell r="A68" t="str">
            <v>Expenditure</v>
          </cell>
          <cell r="B68" t="str">
            <v>Establishment</v>
          </cell>
          <cell r="C68" t="str">
            <v>Transport</v>
          </cell>
          <cell r="D68" t="str">
            <v>PCAAA</v>
          </cell>
          <cell r="E68">
            <v>2302</v>
          </cell>
          <cell r="F68" t="str">
            <v>PCAAA2302</v>
          </cell>
          <cell r="G68" t="str">
            <v>GENERAL</v>
          </cell>
          <cell r="H68" t="str">
            <v>GENERAL</v>
          </cell>
          <cell r="I68" t="str">
            <v>GENERAL</v>
          </cell>
          <cell r="J68" t="str">
            <v>MEMBERS                        .</v>
          </cell>
          <cell r="K68">
            <v>303</v>
          </cell>
          <cell r="L68">
            <v>303</v>
          </cell>
          <cell r="M68">
            <v>309</v>
          </cell>
          <cell r="N68">
            <v>315</v>
          </cell>
          <cell r="O68">
            <v>322</v>
          </cell>
        </row>
        <row r="69">
          <cell r="A69" t="str">
            <v>Expenditure</v>
          </cell>
          <cell r="B69" t="str">
            <v>Establishment</v>
          </cell>
          <cell r="C69" t="str">
            <v>Transport</v>
          </cell>
          <cell r="D69" t="str">
            <v>PCAAA</v>
          </cell>
          <cell r="E69">
            <v>2320</v>
          </cell>
          <cell r="F69" t="str">
            <v>PCAAA2320</v>
          </cell>
          <cell r="G69" t="str">
            <v>GENERAL</v>
          </cell>
          <cell r="H69" t="str">
            <v>GENERAL</v>
          </cell>
          <cell r="I69" t="str">
            <v>GENERAL</v>
          </cell>
          <cell r="J69" t="str">
            <v>PUBLIC TRANSP-EMPLOYEES        .</v>
          </cell>
          <cell r="K69">
            <v>312</v>
          </cell>
          <cell r="L69">
            <v>312</v>
          </cell>
          <cell r="M69">
            <v>318</v>
          </cell>
          <cell r="N69">
            <v>325</v>
          </cell>
          <cell r="O69">
            <v>331</v>
          </cell>
        </row>
        <row r="70">
          <cell r="A70" t="str">
            <v>Expenditure</v>
          </cell>
          <cell r="B70" t="str">
            <v>Establishment</v>
          </cell>
          <cell r="C70" t="str">
            <v>Transport</v>
          </cell>
          <cell r="D70" t="str">
            <v>PCAAA</v>
          </cell>
          <cell r="E70">
            <v>2324</v>
          </cell>
          <cell r="F70" t="str">
            <v>PCAAA2324</v>
          </cell>
          <cell r="G70" t="str">
            <v>GENERAL</v>
          </cell>
          <cell r="H70" t="str">
            <v>GENERAL</v>
          </cell>
          <cell r="I70" t="str">
            <v>GENERAL</v>
          </cell>
          <cell r="J70" t="str">
            <v>TUNNEL TOLLS                   .</v>
          </cell>
          <cell r="K70">
            <v>1213</v>
          </cell>
          <cell r="L70">
            <v>1213</v>
          </cell>
          <cell r="M70">
            <v>1237</v>
          </cell>
          <cell r="N70">
            <v>1262</v>
          </cell>
          <cell r="O70">
            <v>1287</v>
          </cell>
        </row>
        <row r="71">
          <cell r="A71" t="str">
            <v>Expenditure</v>
          </cell>
          <cell r="B71" t="str">
            <v>Establishment</v>
          </cell>
          <cell r="C71" t="str">
            <v>Transport</v>
          </cell>
          <cell r="D71" t="str">
            <v>PCAAA</v>
          </cell>
          <cell r="E71">
            <v>2340</v>
          </cell>
          <cell r="F71" t="str">
            <v>PCAAA2340</v>
          </cell>
          <cell r="G71" t="str">
            <v>GENERAL</v>
          </cell>
          <cell r="H71" t="str">
            <v>GENERAL</v>
          </cell>
          <cell r="I71" t="str">
            <v>GENERAL</v>
          </cell>
          <cell r="J71" t="str">
            <v>ESSENTIAL-USER CAR PARK SUBSIDY.</v>
          </cell>
          <cell r="K71">
            <v>31341</v>
          </cell>
          <cell r="L71">
            <v>28000</v>
          </cell>
          <cell r="M71">
            <v>24800</v>
          </cell>
          <cell r="N71">
            <v>25296</v>
          </cell>
          <cell r="O71">
            <v>25802</v>
          </cell>
        </row>
        <row r="72">
          <cell r="A72" t="str">
            <v>Expenditure</v>
          </cell>
          <cell r="B72" t="str">
            <v>Establishment</v>
          </cell>
          <cell r="C72" t="str">
            <v>Transport</v>
          </cell>
          <cell r="D72" t="str">
            <v>PCAAA</v>
          </cell>
          <cell r="E72">
            <v>2341</v>
          </cell>
          <cell r="F72" t="str">
            <v>PCAAA2341</v>
          </cell>
          <cell r="G72" t="str">
            <v>GENERAL</v>
          </cell>
          <cell r="H72" t="str">
            <v>GENERAL</v>
          </cell>
          <cell r="I72" t="str">
            <v>GENERAL</v>
          </cell>
          <cell r="J72" t="str">
            <v>CASUAL-USER CAR PARK SUBSIDY   .</v>
          </cell>
          <cell r="K72">
            <v>534</v>
          </cell>
          <cell r="L72">
            <v>534</v>
          </cell>
          <cell r="M72">
            <v>545</v>
          </cell>
          <cell r="N72">
            <v>556</v>
          </cell>
          <cell r="O72">
            <v>567</v>
          </cell>
          <cell r="P72">
            <v>0</v>
          </cell>
        </row>
        <row r="73">
          <cell r="A73" t="str">
            <v>Expenditure</v>
          </cell>
          <cell r="B73" t="str">
            <v>Establishment</v>
          </cell>
          <cell r="C73" t="str">
            <v>Supplies &amp; Services</v>
          </cell>
          <cell r="D73" t="str">
            <v>PCAAA</v>
          </cell>
          <cell r="E73">
            <v>3060</v>
          </cell>
          <cell r="F73" t="str">
            <v>PCAAA3060</v>
          </cell>
          <cell r="G73" t="str">
            <v>GENERAL</v>
          </cell>
          <cell r="H73" t="str">
            <v>GENERAL</v>
          </cell>
          <cell r="I73" t="str">
            <v>GENERAL</v>
          </cell>
          <cell r="J73" t="str">
            <v>PURCHASE OF FURNITURE          .</v>
          </cell>
          <cell r="K73">
            <v>1517</v>
          </cell>
          <cell r="L73">
            <v>1517</v>
          </cell>
          <cell r="M73">
            <v>1547</v>
          </cell>
          <cell r="N73">
            <v>1578</v>
          </cell>
          <cell r="O73">
            <v>1610</v>
          </cell>
        </row>
        <row r="74">
          <cell r="A74" t="str">
            <v>Expenditure</v>
          </cell>
          <cell r="B74" t="str">
            <v>Establishment</v>
          </cell>
          <cell r="C74" t="str">
            <v>Supplies &amp; Services</v>
          </cell>
          <cell r="D74" t="str">
            <v>PCAAA</v>
          </cell>
          <cell r="E74">
            <v>3070</v>
          </cell>
          <cell r="F74" t="str">
            <v>PCAAA3070</v>
          </cell>
          <cell r="G74" t="str">
            <v>GENERAL</v>
          </cell>
          <cell r="H74" t="str">
            <v>GENERAL</v>
          </cell>
          <cell r="I74" t="str">
            <v>GENERAL</v>
          </cell>
          <cell r="J74" t="str">
            <v>BOOKS                          .</v>
          </cell>
          <cell r="K74">
            <v>5000</v>
          </cell>
          <cell r="L74">
            <v>5000</v>
          </cell>
          <cell r="M74">
            <v>5100</v>
          </cell>
          <cell r="N74">
            <v>5202</v>
          </cell>
          <cell r="O74">
            <v>5306</v>
          </cell>
        </row>
        <row r="75">
          <cell r="A75" t="str">
            <v>Expenditure</v>
          </cell>
          <cell r="B75" t="str">
            <v>Establishment</v>
          </cell>
          <cell r="C75" t="str">
            <v>Supplies &amp; Services</v>
          </cell>
          <cell r="D75" t="str">
            <v>PCAAA</v>
          </cell>
          <cell r="E75">
            <v>3106</v>
          </cell>
          <cell r="F75" t="str">
            <v>PCAAA3106</v>
          </cell>
          <cell r="G75" t="str">
            <v>GENERAL</v>
          </cell>
          <cell r="H75" t="str">
            <v>GENERAL</v>
          </cell>
          <cell r="I75" t="str">
            <v>GENERAL</v>
          </cell>
          <cell r="J75" t="str">
            <v>OTHER CATERING PROVISIONS      .</v>
          </cell>
          <cell r="K75">
            <v>3309</v>
          </cell>
          <cell r="L75">
            <v>3309</v>
          </cell>
          <cell r="M75">
            <v>3375</v>
          </cell>
          <cell r="N75">
            <v>3443</v>
          </cell>
          <cell r="O75">
            <v>3512</v>
          </cell>
        </row>
        <row r="76">
          <cell r="A76" t="str">
            <v>Expenditure</v>
          </cell>
          <cell r="B76" t="str">
            <v>Establishment</v>
          </cell>
          <cell r="C76" t="str">
            <v>Supplies &amp; Services</v>
          </cell>
          <cell r="D76" t="str">
            <v>PCAAA</v>
          </cell>
          <cell r="E76">
            <v>3220</v>
          </cell>
          <cell r="F76" t="str">
            <v>PCAAA3220</v>
          </cell>
          <cell r="G76" t="str">
            <v>GENERAL</v>
          </cell>
          <cell r="H76" t="str">
            <v>GENERAL</v>
          </cell>
          <cell r="I76" t="str">
            <v>GENERAL</v>
          </cell>
          <cell r="J76" t="str">
            <v>PURCHASE OF SAFETY CLOTHING    .</v>
          </cell>
          <cell r="K76">
            <v>2456</v>
          </cell>
          <cell r="L76">
            <v>2456</v>
          </cell>
          <cell r="M76">
            <v>2505</v>
          </cell>
          <cell r="N76">
            <v>2555</v>
          </cell>
          <cell r="O76">
            <v>2606</v>
          </cell>
        </row>
        <row r="77">
          <cell r="A77" t="str">
            <v>Expenditure</v>
          </cell>
          <cell r="B77" t="str">
            <v>Establishment</v>
          </cell>
          <cell r="C77" t="str">
            <v>Supplies &amp; Services</v>
          </cell>
          <cell r="D77" t="str">
            <v>PCAAA</v>
          </cell>
          <cell r="E77">
            <v>3300</v>
          </cell>
          <cell r="F77" t="str">
            <v>PCAAA3300</v>
          </cell>
          <cell r="G77" t="str">
            <v>GENERAL</v>
          </cell>
          <cell r="H77" t="str">
            <v>GENERAL</v>
          </cell>
          <cell r="I77" t="str">
            <v>GENERAL</v>
          </cell>
          <cell r="J77" t="str">
            <v>PURCHASE OF OFFICE MACHINERY   .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Expenditure</v>
          </cell>
          <cell r="B78" t="str">
            <v>Establishment</v>
          </cell>
          <cell r="C78" t="str">
            <v>Supplies &amp; Services</v>
          </cell>
          <cell r="D78" t="str">
            <v>PCAAA</v>
          </cell>
          <cell r="E78">
            <v>3301</v>
          </cell>
          <cell r="F78" t="str">
            <v>PCAAA3301</v>
          </cell>
          <cell r="G78" t="str">
            <v>GENERAL</v>
          </cell>
          <cell r="H78" t="str">
            <v>GENERAL</v>
          </cell>
          <cell r="I78" t="str">
            <v>GENERAL</v>
          </cell>
          <cell r="J78" t="str">
            <v>REPR/MNTCE OF OFFICE MACHINERY .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 t="str">
            <v>Expenditure</v>
          </cell>
          <cell r="B79" t="str">
            <v>Establishment</v>
          </cell>
          <cell r="C79" t="str">
            <v>Supplies &amp; Services</v>
          </cell>
          <cell r="D79" t="str">
            <v>PCAAA</v>
          </cell>
          <cell r="E79">
            <v>3302</v>
          </cell>
          <cell r="F79" t="str">
            <v>PCAAA3302</v>
          </cell>
          <cell r="G79" t="str">
            <v>GENERAL</v>
          </cell>
          <cell r="H79" t="str">
            <v>GENERAL</v>
          </cell>
          <cell r="I79" t="str">
            <v>GENERAL</v>
          </cell>
          <cell r="J79" t="str">
            <v>HIRE OF OFFICE MACHINERY       .</v>
          </cell>
          <cell r="K79">
            <v>5665</v>
          </cell>
          <cell r="L79">
            <v>5665</v>
          </cell>
          <cell r="M79">
            <v>5778</v>
          </cell>
          <cell r="N79">
            <v>5894</v>
          </cell>
          <cell r="O79">
            <v>6012</v>
          </cell>
        </row>
        <row r="80">
          <cell r="A80" t="str">
            <v>Expenditure</v>
          </cell>
          <cell r="B80" t="str">
            <v>Establishment</v>
          </cell>
          <cell r="C80" t="str">
            <v>Supplies &amp; Services</v>
          </cell>
          <cell r="D80" t="str">
            <v>PCAAA</v>
          </cell>
          <cell r="E80">
            <v>3310</v>
          </cell>
          <cell r="F80" t="str">
            <v>PCAAA3310</v>
          </cell>
          <cell r="G80" t="str">
            <v>GENERAL</v>
          </cell>
          <cell r="H80" t="str">
            <v>GENERAL</v>
          </cell>
          <cell r="I80" t="str">
            <v>GENERAL</v>
          </cell>
          <cell r="J80" t="str">
            <v>INTERNAL PRINTING              .</v>
          </cell>
          <cell r="K80">
            <v>1517</v>
          </cell>
          <cell r="L80">
            <v>1400</v>
          </cell>
          <cell r="M80">
            <v>1428</v>
          </cell>
          <cell r="N80">
            <v>1457</v>
          </cell>
          <cell r="O80">
            <v>1486</v>
          </cell>
        </row>
        <row r="81">
          <cell r="A81" t="str">
            <v>Expenditure</v>
          </cell>
          <cell r="B81" t="str">
            <v>Establishment</v>
          </cell>
          <cell r="C81" t="str">
            <v>Supplies &amp; Services</v>
          </cell>
          <cell r="D81" t="str">
            <v>PCAAA</v>
          </cell>
          <cell r="E81">
            <v>3320</v>
          </cell>
          <cell r="F81" t="str">
            <v>PCAAA3320</v>
          </cell>
          <cell r="G81" t="str">
            <v>GENERAL</v>
          </cell>
          <cell r="H81" t="str">
            <v>GENERAL</v>
          </cell>
          <cell r="I81" t="str">
            <v>GENERAL</v>
          </cell>
          <cell r="J81" t="str">
            <v>GENERAL STATIONERY             .</v>
          </cell>
          <cell r="K81">
            <v>8851</v>
          </cell>
          <cell r="L81">
            <v>8500</v>
          </cell>
          <cell r="M81">
            <v>8670</v>
          </cell>
          <cell r="N81">
            <v>8843</v>
          </cell>
          <cell r="O81">
            <v>9020</v>
          </cell>
        </row>
        <row r="82">
          <cell r="A82" t="str">
            <v>Expenditure</v>
          </cell>
          <cell r="B82" t="str">
            <v>Establishment</v>
          </cell>
          <cell r="C82" t="str">
            <v>Supplies &amp; Services</v>
          </cell>
          <cell r="D82" t="str">
            <v>PCAAA</v>
          </cell>
          <cell r="E82">
            <v>3400</v>
          </cell>
          <cell r="F82" t="str">
            <v>PCAAA3400</v>
          </cell>
          <cell r="G82" t="str">
            <v>GENERAL</v>
          </cell>
          <cell r="H82" t="str">
            <v>GENERAL</v>
          </cell>
          <cell r="I82" t="str">
            <v>GENERAL</v>
          </cell>
          <cell r="J82" t="str">
            <v>LEGAL EXPENSES                 .</v>
          </cell>
          <cell r="K82">
            <v>5207</v>
          </cell>
          <cell r="L82">
            <v>5207</v>
          </cell>
          <cell r="M82">
            <v>5311</v>
          </cell>
          <cell r="N82">
            <v>5417</v>
          </cell>
          <cell r="O82">
            <v>5526</v>
          </cell>
        </row>
        <row r="83">
          <cell r="A83" t="str">
            <v>Expenditure</v>
          </cell>
          <cell r="B83" t="str">
            <v>Establishment</v>
          </cell>
          <cell r="C83" t="str">
            <v>Supplies &amp; Services</v>
          </cell>
          <cell r="D83" t="str">
            <v>PCAAA</v>
          </cell>
          <cell r="E83">
            <v>3420</v>
          </cell>
          <cell r="F83" t="str">
            <v>PCAAA3420</v>
          </cell>
          <cell r="G83" t="str">
            <v>GENERAL</v>
          </cell>
          <cell r="H83" t="str">
            <v>GENERAL</v>
          </cell>
          <cell r="I83" t="str">
            <v>GENERAL</v>
          </cell>
          <cell r="J83" t="str">
            <v>CONSULTANTS FEE                .</v>
          </cell>
          <cell r="K83">
            <v>13121</v>
          </cell>
          <cell r="L83">
            <v>13121</v>
          </cell>
          <cell r="M83">
            <v>13383</v>
          </cell>
          <cell r="N83">
            <v>13651</v>
          </cell>
          <cell r="O83">
            <v>13924</v>
          </cell>
        </row>
        <row r="84">
          <cell r="A84" t="str">
            <v>Expenditure</v>
          </cell>
          <cell r="B84" t="str">
            <v>Establishment</v>
          </cell>
          <cell r="C84" t="str">
            <v>Supplies &amp; Services</v>
          </cell>
          <cell r="D84" t="str">
            <v>PCAAA</v>
          </cell>
          <cell r="E84">
            <v>3450</v>
          </cell>
          <cell r="F84" t="str">
            <v>PCAAA3450</v>
          </cell>
          <cell r="G84" t="str">
            <v>GENERAL</v>
          </cell>
          <cell r="H84" t="str">
            <v>GENERAL</v>
          </cell>
          <cell r="I84" t="str">
            <v>GENERAL</v>
          </cell>
          <cell r="J84" t="str">
            <v>ENTERTAINMENTS                 .</v>
          </cell>
          <cell r="K84">
            <v>521</v>
          </cell>
          <cell r="L84">
            <v>521</v>
          </cell>
          <cell r="M84">
            <v>531</v>
          </cell>
          <cell r="N84">
            <v>542</v>
          </cell>
          <cell r="O84">
            <v>553</v>
          </cell>
        </row>
        <row r="85">
          <cell r="A85" t="str">
            <v>Expenditure</v>
          </cell>
          <cell r="B85" t="str">
            <v>Establishment</v>
          </cell>
          <cell r="C85" t="str">
            <v>Supplies &amp; Services</v>
          </cell>
          <cell r="D85" t="str">
            <v>PCAAA</v>
          </cell>
          <cell r="E85">
            <v>3502</v>
          </cell>
          <cell r="F85" t="str">
            <v>PCAAA3502</v>
          </cell>
          <cell r="G85" t="str">
            <v>GENERAL</v>
          </cell>
          <cell r="H85" t="str">
            <v>GENERAL</v>
          </cell>
          <cell r="I85" t="str">
            <v>GENERAL</v>
          </cell>
          <cell r="J85" t="str">
            <v>OTHER POSTAGE                  .</v>
          </cell>
          <cell r="K85">
            <v>4165</v>
          </cell>
          <cell r="L85">
            <v>4165</v>
          </cell>
          <cell r="M85">
            <v>4248</v>
          </cell>
          <cell r="N85">
            <v>4333</v>
          </cell>
          <cell r="O85">
            <v>4420</v>
          </cell>
        </row>
        <row r="86">
          <cell r="A86" t="str">
            <v>Expenditure</v>
          </cell>
          <cell r="B86" t="str">
            <v>Establishment</v>
          </cell>
          <cell r="C86" t="str">
            <v>Supplies &amp; Services</v>
          </cell>
          <cell r="D86" t="str">
            <v>PCAAA</v>
          </cell>
          <cell r="E86">
            <v>3510</v>
          </cell>
          <cell r="F86" t="str">
            <v>PCAAA3510</v>
          </cell>
          <cell r="G86" t="str">
            <v>GENERAL</v>
          </cell>
          <cell r="H86" t="str">
            <v>GENERAL</v>
          </cell>
          <cell r="I86" t="str">
            <v>GENERAL</v>
          </cell>
          <cell r="J86" t="str">
            <v>EXTERNAL TELEPHONE RENTAL      .</v>
          </cell>
          <cell r="K86">
            <v>11121</v>
          </cell>
          <cell r="L86">
            <v>12000</v>
          </cell>
          <cell r="M86">
            <v>12240</v>
          </cell>
          <cell r="N86">
            <v>12485</v>
          </cell>
          <cell r="O86">
            <v>12734</v>
          </cell>
        </row>
        <row r="87">
          <cell r="A87" t="str">
            <v>Expenditure</v>
          </cell>
          <cell r="B87" t="str">
            <v>Establishment</v>
          </cell>
          <cell r="C87" t="str">
            <v>Supplies &amp; Services</v>
          </cell>
          <cell r="D87" t="str">
            <v>PCAAA</v>
          </cell>
          <cell r="E87">
            <v>3610</v>
          </cell>
          <cell r="F87" t="str">
            <v>PCAAA3610</v>
          </cell>
          <cell r="G87" t="str">
            <v>GENERAL</v>
          </cell>
          <cell r="H87" t="str">
            <v>GENERAL</v>
          </cell>
          <cell r="I87" t="str">
            <v>GENERAL</v>
          </cell>
          <cell r="J87" t="str">
            <v>PURCHASE OF HARDWARE           .</v>
          </cell>
          <cell r="K87">
            <v>44257</v>
          </cell>
          <cell r="L87">
            <v>44257</v>
          </cell>
          <cell r="M87">
            <v>45142</v>
          </cell>
          <cell r="N87">
            <v>46045</v>
          </cell>
          <cell r="O87">
            <v>46966</v>
          </cell>
        </row>
        <row r="88">
          <cell r="A88" t="str">
            <v>Expenditure</v>
          </cell>
          <cell r="B88" t="str">
            <v>Establishment</v>
          </cell>
          <cell r="C88" t="str">
            <v>Supplies &amp; Services</v>
          </cell>
          <cell r="D88" t="str">
            <v>PCAAA</v>
          </cell>
          <cell r="E88">
            <v>3700</v>
          </cell>
          <cell r="F88" t="str">
            <v>PCAAA3700</v>
          </cell>
          <cell r="G88" t="str">
            <v>GENERAL</v>
          </cell>
          <cell r="H88" t="str">
            <v>GENERAL</v>
          </cell>
          <cell r="I88" t="str">
            <v>GENERAL</v>
          </cell>
          <cell r="J88" t="str">
            <v>MEMBERS SUBSISTENCE            .</v>
          </cell>
          <cell r="K88">
            <v>352</v>
          </cell>
          <cell r="L88">
            <v>352</v>
          </cell>
          <cell r="M88">
            <v>359</v>
          </cell>
          <cell r="N88">
            <v>366</v>
          </cell>
          <cell r="O88">
            <v>374</v>
          </cell>
        </row>
        <row r="89">
          <cell r="A89" t="str">
            <v>Expenditure</v>
          </cell>
          <cell r="B89" t="str">
            <v>Establishment</v>
          </cell>
          <cell r="C89" t="str">
            <v>Supplies &amp; Services</v>
          </cell>
          <cell r="D89" t="str">
            <v>PCAAA</v>
          </cell>
          <cell r="E89">
            <v>3701</v>
          </cell>
          <cell r="F89" t="str">
            <v>PCAAA3701</v>
          </cell>
          <cell r="G89" t="str">
            <v>GENERAL</v>
          </cell>
          <cell r="H89" t="str">
            <v>GENERAL</v>
          </cell>
          <cell r="I89" t="str">
            <v>GENERAL</v>
          </cell>
          <cell r="J89" t="str">
            <v>OFFICERS SUBSISTENCE           .</v>
          </cell>
          <cell r="K89">
            <v>521</v>
          </cell>
          <cell r="L89">
            <v>521</v>
          </cell>
          <cell r="M89">
            <v>531</v>
          </cell>
          <cell r="N89">
            <v>542</v>
          </cell>
          <cell r="O89">
            <v>553</v>
          </cell>
        </row>
        <row r="90">
          <cell r="A90" t="str">
            <v>Expenditure</v>
          </cell>
          <cell r="B90" t="str">
            <v>Establishment</v>
          </cell>
          <cell r="C90" t="str">
            <v>Supplies &amp; Services</v>
          </cell>
          <cell r="D90" t="str">
            <v>PCAAA</v>
          </cell>
          <cell r="E90">
            <v>3710</v>
          </cell>
          <cell r="F90" t="str">
            <v>PCAAA3710</v>
          </cell>
          <cell r="G90" t="str">
            <v>GENERAL</v>
          </cell>
          <cell r="H90" t="str">
            <v>GENERAL</v>
          </cell>
          <cell r="I90" t="str">
            <v>GENERAL</v>
          </cell>
          <cell r="J90" t="str">
            <v>CONFERENCE FEES                .</v>
          </cell>
          <cell r="K90">
            <v>5207</v>
          </cell>
          <cell r="L90">
            <v>5207</v>
          </cell>
          <cell r="M90">
            <v>5311</v>
          </cell>
          <cell r="N90">
            <v>5417</v>
          </cell>
          <cell r="O90">
            <v>5526</v>
          </cell>
        </row>
        <row r="91">
          <cell r="A91" t="str">
            <v>Expenditure</v>
          </cell>
          <cell r="B91" t="str">
            <v>Establishment</v>
          </cell>
          <cell r="C91" t="str">
            <v>Supplies &amp; Services</v>
          </cell>
          <cell r="D91" t="str">
            <v>PCAAA</v>
          </cell>
          <cell r="E91">
            <v>3711</v>
          </cell>
          <cell r="F91" t="str">
            <v>PCAAA3711</v>
          </cell>
          <cell r="G91" t="str">
            <v>GENERAL</v>
          </cell>
          <cell r="H91" t="str">
            <v>GENERAL</v>
          </cell>
          <cell r="I91" t="str">
            <v>GENERAL</v>
          </cell>
          <cell r="J91" t="str">
            <v>CONFERENCE TRAVEL              .</v>
          </cell>
          <cell r="K91">
            <v>1068</v>
          </cell>
          <cell r="L91">
            <v>1068</v>
          </cell>
          <cell r="M91">
            <v>1089</v>
          </cell>
          <cell r="N91">
            <v>1111</v>
          </cell>
          <cell r="O91">
            <v>1133</v>
          </cell>
        </row>
        <row r="92">
          <cell r="A92" t="str">
            <v>Expenditure</v>
          </cell>
          <cell r="B92" t="str">
            <v>Establishment</v>
          </cell>
          <cell r="C92" t="str">
            <v>Supplies &amp; Services</v>
          </cell>
          <cell r="D92" t="str">
            <v>PCAAA</v>
          </cell>
          <cell r="E92">
            <v>3810</v>
          </cell>
          <cell r="F92" t="str">
            <v>PCAAA3810</v>
          </cell>
          <cell r="G92" t="str">
            <v>GENERAL</v>
          </cell>
          <cell r="H92" t="str">
            <v>GENERAL</v>
          </cell>
          <cell r="I92" t="str">
            <v>GENERAL</v>
          </cell>
          <cell r="J92" t="str">
            <v>GENERAL SUBSCRIPTIONS          .</v>
          </cell>
          <cell r="K92">
            <v>16721</v>
          </cell>
          <cell r="L92">
            <v>18031</v>
          </cell>
          <cell r="M92">
            <v>18392</v>
          </cell>
          <cell r="N92">
            <v>18759</v>
          </cell>
          <cell r="O92">
            <v>19135</v>
          </cell>
        </row>
        <row r="93">
          <cell r="A93" t="str">
            <v>Expenditure</v>
          </cell>
          <cell r="B93" t="str">
            <v>Establishment</v>
          </cell>
          <cell r="C93" t="str">
            <v>Supplies &amp; Services</v>
          </cell>
          <cell r="D93" t="str">
            <v>PCAAA</v>
          </cell>
          <cell r="E93">
            <v>3900</v>
          </cell>
          <cell r="F93" t="str">
            <v>PCAAA3900</v>
          </cell>
          <cell r="G93" t="str">
            <v>GENERAL</v>
          </cell>
          <cell r="H93" t="str">
            <v>GENERAL</v>
          </cell>
          <cell r="I93" t="str">
            <v>GENERAL</v>
          </cell>
          <cell r="J93" t="str">
            <v>PREMIUMS RECHARGE</v>
          </cell>
          <cell r="K93">
            <v>173892</v>
          </cell>
          <cell r="L93">
            <v>81000</v>
          </cell>
          <cell r="M93">
            <v>100000</v>
          </cell>
          <cell r="N93">
            <v>102000</v>
          </cell>
          <cell r="O93">
            <v>101040</v>
          </cell>
        </row>
        <row r="94">
          <cell r="A94" t="str">
            <v>Expenditure</v>
          </cell>
          <cell r="B94" t="str">
            <v>Establishment</v>
          </cell>
          <cell r="C94" t="str">
            <v>Supplies &amp; Services</v>
          </cell>
          <cell r="D94" t="str">
            <v>PCAAA</v>
          </cell>
          <cell r="E94">
            <v>4400</v>
          </cell>
          <cell r="F94" t="str">
            <v>PCAAA4400</v>
          </cell>
          <cell r="G94" t="str">
            <v>GENERAL</v>
          </cell>
          <cell r="H94" t="str">
            <v>GENERAL</v>
          </cell>
          <cell r="I94" t="str">
            <v>GENERAL</v>
          </cell>
          <cell r="J94" t="str">
            <v>PRIVATE CONTRACTORS            .</v>
          </cell>
          <cell r="K94">
            <v>5000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>Expenditure</v>
          </cell>
          <cell r="B95" t="str">
            <v>Establishment</v>
          </cell>
          <cell r="C95" t="str">
            <v>Supplies &amp; Services</v>
          </cell>
          <cell r="D95" t="str">
            <v>PCBAA</v>
          </cell>
          <cell r="E95">
            <v>3040</v>
          </cell>
          <cell r="F95" t="str">
            <v>PCBAA3040</v>
          </cell>
          <cell r="G95" t="str">
            <v>CONTRACTS/ENVIRONMENTAL</v>
          </cell>
          <cell r="H95" t="str">
            <v>GENERAL</v>
          </cell>
          <cell r="I95" t="str">
            <v>GENERAL</v>
          </cell>
          <cell r="J95" t="str">
            <v>PURCHASE OF OCCUPATIONAL EQUIP .</v>
          </cell>
          <cell r="K95">
            <v>1068</v>
          </cell>
          <cell r="L95">
            <v>1068</v>
          </cell>
          <cell r="M95">
            <v>1089</v>
          </cell>
          <cell r="N95">
            <v>1111</v>
          </cell>
          <cell r="O95">
            <v>1133</v>
          </cell>
        </row>
        <row r="96">
          <cell r="A96" t="str">
            <v>Expenditure</v>
          </cell>
          <cell r="B96" t="str">
            <v>Establishment</v>
          </cell>
          <cell r="C96" t="str">
            <v>Transport</v>
          </cell>
          <cell r="D96" t="str">
            <v>PCBAA</v>
          </cell>
          <cell r="E96">
            <v>2300</v>
          </cell>
          <cell r="F96" t="str">
            <v>PCBAA2300</v>
          </cell>
          <cell r="G96" t="str">
            <v>CONTRACTS/ENVIRONMENTAL</v>
          </cell>
          <cell r="H96" t="str">
            <v>GENERAL</v>
          </cell>
          <cell r="I96" t="str">
            <v>GENERAL</v>
          </cell>
          <cell r="J96" t="str">
            <v>CAR ALLOWANCES</v>
          </cell>
          <cell r="K96">
            <v>4374</v>
          </cell>
          <cell r="L96">
            <v>4374</v>
          </cell>
          <cell r="M96">
            <v>4461</v>
          </cell>
          <cell r="N96">
            <v>4551</v>
          </cell>
          <cell r="O96">
            <v>4642</v>
          </cell>
        </row>
        <row r="97">
          <cell r="A97" t="str">
            <v>Expenditure</v>
          </cell>
          <cell r="B97" t="str">
            <v>Establishment</v>
          </cell>
          <cell r="C97" t="str">
            <v>Supplies &amp; Services</v>
          </cell>
          <cell r="D97" t="str">
            <v>PCCAA</v>
          </cell>
          <cell r="E97">
            <v>3040</v>
          </cell>
          <cell r="F97" t="str">
            <v>PCCAA3040</v>
          </cell>
          <cell r="G97" t="str">
            <v>DESIGN/CONSTRUCTION/MAINTENANCE</v>
          </cell>
          <cell r="H97" t="str">
            <v>GENERAL</v>
          </cell>
          <cell r="I97" t="str">
            <v>GENERAL</v>
          </cell>
          <cell r="J97" t="str">
            <v>PURCHASE OF OCCUPATIONAL EQUIP .</v>
          </cell>
          <cell r="K97">
            <v>253</v>
          </cell>
          <cell r="L97">
            <v>253</v>
          </cell>
          <cell r="M97">
            <v>258</v>
          </cell>
          <cell r="N97">
            <v>263</v>
          </cell>
          <cell r="O97">
            <v>268</v>
          </cell>
        </row>
        <row r="98">
          <cell r="A98" t="str">
            <v>Expenditure</v>
          </cell>
          <cell r="B98" t="str">
            <v>Establishment</v>
          </cell>
          <cell r="C98" t="str">
            <v>Supplies &amp; Services</v>
          </cell>
          <cell r="D98" t="str">
            <v>PCCAA</v>
          </cell>
          <cell r="E98">
            <v>3060</v>
          </cell>
          <cell r="F98" t="str">
            <v>PCCAA3060</v>
          </cell>
          <cell r="G98" t="str">
            <v>DESIGN/CONSTRUCTION/MAINTENANCE</v>
          </cell>
          <cell r="H98" t="str">
            <v>GENERAL</v>
          </cell>
          <cell r="I98" t="str">
            <v>GENERAL</v>
          </cell>
          <cell r="J98" t="str">
            <v>PURCHASE OF FURNITURE          .</v>
          </cell>
          <cell r="K98">
            <v>210</v>
          </cell>
          <cell r="L98">
            <v>210</v>
          </cell>
          <cell r="M98">
            <v>214</v>
          </cell>
          <cell r="N98">
            <v>218</v>
          </cell>
          <cell r="O98">
            <v>223</v>
          </cell>
        </row>
        <row r="99">
          <cell r="A99" t="str">
            <v>Expenditure</v>
          </cell>
          <cell r="B99" t="str">
            <v>Establishment</v>
          </cell>
          <cell r="C99" t="str">
            <v>Transport</v>
          </cell>
          <cell r="D99" t="str">
            <v>PCCAA</v>
          </cell>
          <cell r="E99">
            <v>2300</v>
          </cell>
          <cell r="F99" t="str">
            <v>PCCAA2300</v>
          </cell>
          <cell r="G99" t="str">
            <v>DESIGN/CONSTRUCTION/MAINTENANCE</v>
          </cell>
          <cell r="H99" t="str">
            <v>GENERAL</v>
          </cell>
          <cell r="I99" t="str">
            <v>GENERAL</v>
          </cell>
          <cell r="J99" t="str">
            <v>CAR ALLOWANCES</v>
          </cell>
          <cell r="K99">
            <v>7393</v>
          </cell>
          <cell r="L99">
            <v>7393</v>
          </cell>
          <cell r="M99">
            <v>7541</v>
          </cell>
          <cell r="N99">
            <v>7692</v>
          </cell>
          <cell r="O99">
            <v>7846</v>
          </cell>
        </row>
        <row r="100">
          <cell r="A100" t="str">
            <v>Expenditure</v>
          </cell>
          <cell r="B100" t="str">
            <v>Establishment</v>
          </cell>
          <cell r="C100" t="str">
            <v>Supplies &amp; Services</v>
          </cell>
          <cell r="D100" t="str">
            <v>PCDAA</v>
          </cell>
          <cell r="E100">
            <v>3040</v>
          </cell>
          <cell r="F100" t="str">
            <v>PCDAA3040</v>
          </cell>
          <cell r="G100" t="str">
            <v>PLANNING/DEVELOPMENT</v>
          </cell>
          <cell r="H100" t="str">
            <v>GENERAL</v>
          </cell>
          <cell r="I100" t="str">
            <v>GENERAL</v>
          </cell>
          <cell r="J100" t="str">
            <v>PURCHASE OF OCCUPATIONAL EQUIP .</v>
          </cell>
          <cell r="K100">
            <v>208</v>
          </cell>
          <cell r="L100">
            <v>208</v>
          </cell>
          <cell r="M100">
            <v>212</v>
          </cell>
          <cell r="N100">
            <v>216</v>
          </cell>
          <cell r="O100">
            <v>221</v>
          </cell>
        </row>
        <row r="101">
          <cell r="A101" t="str">
            <v>Expenditure</v>
          </cell>
          <cell r="B101" t="str">
            <v>Establishment</v>
          </cell>
          <cell r="C101" t="str">
            <v>Transport</v>
          </cell>
          <cell r="D101" t="str">
            <v>PCDAA</v>
          </cell>
          <cell r="E101">
            <v>2300</v>
          </cell>
          <cell r="F101" t="str">
            <v>PCDAA2300</v>
          </cell>
          <cell r="G101" t="str">
            <v>PLANNING/DEVELOPMENT</v>
          </cell>
          <cell r="H101" t="str">
            <v>GENERAL</v>
          </cell>
          <cell r="I101" t="str">
            <v>GENERAL</v>
          </cell>
          <cell r="J101" t="str">
            <v>CAR ALLOWANCES</v>
          </cell>
          <cell r="K101">
            <v>4165</v>
          </cell>
          <cell r="L101">
            <v>4165</v>
          </cell>
          <cell r="M101">
            <v>4248</v>
          </cell>
          <cell r="N101">
            <v>4333</v>
          </cell>
          <cell r="O101">
            <v>4420</v>
          </cell>
        </row>
        <row r="102">
          <cell r="A102" t="str">
            <v>Expenditure</v>
          </cell>
          <cell r="B102" t="str">
            <v>Establishment</v>
          </cell>
          <cell r="C102" t="str">
            <v>Supplies &amp; Services</v>
          </cell>
          <cell r="D102" t="str">
            <v>PCEAA</v>
          </cell>
          <cell r="E102">
            <v>3040</v>
          </cell>
          <cell r="F102" t="str">
            <v>PCEAA3040</v>
          </cell>
          <cell r="G102" t="str">
            <v>ADMINISTRATION</v>
          </cell>
          <cell r="H102" t="str">
            <v>GENERAL</v>
          </cell>
          <cell r="I102" t="str">
            <v>GENERAL</v>
          </cell>
          <cell r="J102" t="str">
            <v>PURCHASE OF OCCUPATIONAL EQUIP .</v>
          </cell>
          <cell r="K102">
            <v>101</v>
          </cell>
          <cell r="L102">
            <v>101</v>
          </cell>
          <cell r="M102">
            <v>103</v>
          </cell>
          <cell r="N102">
            <v>105</v>
          </cell>
          <cell r="O102">
            <v>107</v>
          </cell>
        </row>
        <row r="103">
          <cell r="A103" t="str">
            <v>Expenditure</v>
          </cell>
          <cell r="B103" t="str">
            <v>Establishment</v>
          </cell>
          <cell r="C103" t="str">
            <v>Transport</v>
          </cell>
          <cell r="D103" t="str">
            <v>PCEAA</v>
          </cell>
          <cell r="E103">
            <v>2300</v>
          </cell>
          <cell r="F103" t="str">
            <v>PCEAA2300</v>
          </cell>
          <cell r="G103" t="str">
            <v>ADMINISTRATION</v>
          </cell>
          <cell r="H103" t="str">
            <v>GENERAL</v>
          </cell>
          <cell r="I103" t="str">
            <v>GENERAL</v>
          </cell>
          <cell r="J103" t="str">
            <v>CAR ALLOWANCES</v>
          </cell>
          <cell r="K103">
            <v>1562</v>
          </cell>
          <cell r="L103">
            <v>1600</v>
          </cell>
          <cell r="M103">
            <v>1632</v>
          </cell>
          <cell r="N103">
            <v>1665</v>
          </cell>
          <cell r="O103">
            <v>1698</v>
          </cell>
        </row>
        <row r="104">
          <cell r="A104" t="str">
            <v>Expenditure</v>
          </cell>
          <cell r="B104" t="str">
            <v>Establishment</v>
          </cell>
          <cell r="C104" t="str">
            <v>Supplies &amp; Services</v>
          </cell>
          <cell r="D104" t="str">
            <v>PCFAA</v>
          </cell>
          <cell r="E104">
            <v>3040</v>
          </cell>
          <cell r="F104" t="str">
            <v>PCFAA3040</v>
          </cell>
          <cell r="G104" t="str">
            <v>PLANNING &amp; ENVIRONMENTAL</v>
          </cell>
          <cell r="H104" t="str">
            <v>GENERAL</v>
          </cell>
          <cell r="I104" t="str">
            <v>GENERAL</v>
          </cell>
          <cell r="J104" t="str">
            <v>PURCHASE OF OCCUPATIONAL EQUIP .</v>
          </cell>
          <cell r="K104">
            <v>4165</v>
          </cell>
          <cell r="L104">
            <v>4165</v>
          </cell>
          <cell r="M104">
            <v>4000</v>
          </cell>
          <cell r="N104">
            <v>4080</v>
          </cell>
          <cell r="O104">
            <v>4162</v>
          </cell>
        </row>
        <row r="105">
          <cell r="A105" t="str">
            <v>Expenditure</v>
          </cell>
          <cell r="B105" t="str">
            <v>Establishment</v>
          </cell>
          <cell r="C105" t="str">
            <v>Supplies &amp; Services</v>
          </cell>
          <cell r="D105" t="str">
            <v>PCFAA</v>
          </cell>
          <cell r="E105">
            <v>3056</v>
          </cell>
          <cell r="F105" t="str">
            <v>PCFAA3056</v>
          </cell>
          <cell r="G105" t="str">
            <v>PLANNING &amp; ENVIRONMENTAL</v>
          </cell>
          <cell r="H105" t="str">
            <v>GENERAL</v>
          </cell>
          <cell r="I105" t="str">
            <v>GENERAL</v>
          </cell>
          <cell r="J105" t="str">
            <v>PURCHASE OF GENERAL EQUIPMENT  .</v>
          </cell>
          <cell r="K105">
            <v>7393</v>
          </cell>
          <cell r="L105">
            <v>7393</v>
          </cell>
          <cell r="M105">
            <v>7200</v>
          </cell>
          <cell r="N105">
            <v>7344</v>
          </cell>
          <cell r="O105">
            <v>7491</v>
          </cell>
        </row>
        <row r="106">
          <cell r="A106" t="str">
            <v>Expenditure</v>
          </cell>
          <cell r="B106" t="str">
            <v>Establishment</v>
          </cell>
          <cell r="C106" t="str">
            <v>Transport</v>
          </cell>
          <cell r="D106" t="str">
            <v>PCFAA</v>
          </cell>
          <cell r="E106">
            <v>2300</v>
          </cell>
          <cell r="F106" t="str">
            <v>PCFAA2300</v>
          </cell>
          <cell r="G106" t="str">
            <v>PLANNING &amp; ENVIRONMENTAL</v>
          </cell>
          <cell r="H106" t="str">
            <v>GENERAL</v>
          </cell>
          <cell r="I106" t="str">
            <v>GENERAL</v>
          </cell>
          <cell r="J106" t="str">
            <v>CAR ALLOWANCES</v>
          </cell>
          <cell r="K106">
            <v>2081</v>
          </cell>
          <cell r="L106">
            <v>2081</v>
          </cell>
          <cell r="M106">
            <v>900</v>
          </cell>
          <cell r="N106">
            <v>918</v>
          </cell>
          <cell r="O106">
            <v>936</v>
          </cell>
        </row>
        <row r="107">
          <cell r="A107" t="str">
            <v>Expenditure</v>
          </cell>
          <cell r="B107" t="str">
            <v>Establishment</v>
          </cell>
          <cell r="C107" t="str">
            <v>Agency</v>
          </cell>
          <cell r="D107" t="str">
            <v>PCAAA</v>
          </cell>
          <cell r="E107">
            <v>4400</v>
          </cell>
          <cell r="F107" t="str">
            <v>PCAAA4400</v>
          </cell>
          <cell r="G107" t="str">
            <v>GENERAL</v>
          </cell>
          <cell r="H107" t="str">
            <v>GENERAL</v>
          </cell>
          <cell r="I107" t="str">
            <v>GENERAL</v>
          </cell>
          <cell r="J107" t="str">
            <v>PRIVATE CONTRACTORS            .</v>
          </cell>
          <cell r="K107">
            <v>160000</v>
          </cell>
          <cell r="L107">
            <v>150000</v>
          </cell>
          <cell r="M107">
            <v>160000</v>
          </cell>
          <cell r="N107">
            <v>0</v>
          </cell>
          <cell r="O107">
            <v>0</v>
          </cell>
        </row>
        <row r="108">
          <cell r="A108" t="str">
            <v>Expenditure</v>
          </cell>
          <cell r="B108" t="str">
            <v>Establishment</v>
          </cell>
          <cell r="C108" t="str">
            <v>Agency</v>
          </cell>
          <cell r="D108" t="str">
            <v>PCAAA</v>
          </cell>
          <cell r="E108">
            <v>4620</v>
          </cell>
          <cell r="F108" t="str">
            <v>PCAAA4620</v>
          </cell>
          <cell r="G108" t="str">
            <v>GENERAL</v>
          </cell>
          <cell r="H108" t="str">
            <v>GENERAL</v>
          </cell>
          <cell r="I108" t="str">
            <v>GENERAL</v>
          </cell>
          <cell r="J108" t="str">
            <v>OTHER WORK                     .</v>
          </cell>
          <cell r="K108">
            <v>181430</v>
          </cell>
          <cell r="L108">
            <v>124936</v>
          </cell>
          <cell r="M108">
            <v>127435</v>
          </cell>
          <cell r="N108">
            <v>129984</v>
          </cell>
          <cell r="O108">
            <v>132583</v>
          </cell>
        </row>
        <row r="109">
          <cell r="A109" t="str">
            <v>Expenditure</v>
          </cell>
          <cell r="B109" t="str">
            <v>Establishment</v>
          </cell>
          <cell r="C109" t="str">
            <v>Support</v>
          </cell>
          <cell r="D109" t="str">
            <v>PCAAA</v>
          </cell>
          <cell r="E109">
            <v>3483</v>
          </cell>
          <cell r="F109" t="str">
            <v>PCAAA3483</v>
          </cell>
          <cell r="G109" t="str">
            <v>GENERAL</v>
          </cell>
          <cell r="H109" t="str">
            <v>GENERAL</v>
          </cell>
          <cell r="I109" t="str">
            <v>GENERAL</v>
          </cell>
          <cell r="J109" t="str">
            <v>BANK CHARGES</v>
          </cell>
          <cell r="K109">
            <v>5207</v>
          </cell>
          <cell r="L109">
            <v>5207</v>
          </cell>
          <cell r="M109">
            <v>5311</v>
          </cell>
          <cell r="N109">
            <v>5417</v>
          </cell>
          <cell r="O109">
            <v>5525</v>
          </cell>
        </row>
        <row r="110">
          <cell r="A110" t="str">
            <v>Expenditure</v>
          </cell>
          <cell r="B110" t="str">
            <v>Establishment</v>
          </cell>
          <cell r="C110" t="str">
            <v>Support</v>
          </cell>
          <cell r="D110" t="str">
            <v>PCAAA</v>
          </cell>
          <cell r="E110">
            <v>6200</v>
          </cell>
          <cell r="F110" t="str">
            <v>PCAAA6200</v>
          </cell>
          <cell r="G110" t="str">
            <v>GENERAL</v>
          </cell>
          <cell r="H110" t="str">
            <v>GENERAL</v>
          </cell>
          <cell r="I110" t="str">
            <v>GENERAL</v>
          </cell>
          <cell r="J110" t="str">
            <v>EXTERNAL AUDIT                 .</v>
          </cell>
          <cell r="K110">
            <v>76614</v>
          </cell>
          <cell r="L110">
            <v>76780</v>
          </cell>
          <cell r="M110">
            <v>78316</v>
          </cell>
          <cell r="N110">
            <v>79882</v>
          </cell>
          <cell r="O110">
            <v>81480</v>
          </cell>
        </row>
        <row r="111">
          <cell r="A111" t="str">
            <v>Expenditure</v>
          </cell>
          <cell r="B111" t="str">
            <v>Establishment</v>
          </cell>
          <cell r="C111" t="str">
            <v>Capital Financing</v>
          </cell>
          <cell r="D111" t="str">
            <v>PCAAA</v>
          </cell>
          <cell r="E111">
            <v>7600</v>
          </cell>
          <cell r="F111" t="str">
            <v>PCAAA7600</v>
          </cell>
          <cell r="G111" t="str">
            <v>GENERAL</v>
          </cell>
          <cell r="H111" t="str">
            <v>GENERAL</v>
          </cell>
          <cell r="I111" t="str">
            <v>GENERAL</v>
          </cell>
          <cell r="J111" t="str">
            <v>C.L.F. DEBT MANAGEMENT         .</v>
          </cell>
          <cell r="K111">
            <v>11121</v>
          </cell>
          <cell r="L111">
            <v>11121</v>
          </cell>
          <cell r="M111">
            <v>11343</v>
          </cell>
          <cell r="N111">
            <v>11570</v>
          </cell>
          <cell r="O111">
            <v>11801</v>
          </cell>
        </row>
        <row r="112">
          <cell r="A112" t="str">
            <v>Income</v>
          </cell>
          <cell r="B112" t="str">
            <v>Establishment</v>
          </cell>
          <cell r="C112" t="str">
            <v>Capital Fees</v>
          </cell>
          <cell r="D112" t="str">
            <v>PCAAA</v>
          </cell>
          <cell r="E112">
            <v>9510</v>
          </cell>
          <cell r="F112" t="str">
            <v>PCAAA9510</v>
          </cell>
          <cell r="G112" t="str">
            <v>GENERAL</v>
          </cell>
          <cell r="H112" t="str">
            <v>GENERAL</v>
          </cell>
          <cell r="I112" t="str">
            <v>GENERAL</v>
          </cell>
          <cell r="J112" t="str">
            <v>INTER DIVISIONAL PAYMENTS      .</v>
          </cell>
          <cell r="K112">
            <v>-85430</v>
          </cell>
          <cell r="L112">
            <v>-52203</v>
          </cell>
          <cell r="M112">
            <v>-87139</v>
          </cell>
          <cell r="N112">
            <v>-88882</v>
          </cell>
          <cell r="O112">
            <v>-90660</v>
          </cell>
        </row>
        <row r="113">
          <cell r="A113" t="str">
            <v>Income</v>
          </cell>
          <cell r="B113" t="str">
            <v>Establishment</v>
          </cell>
          <cell r="C113" t="str">
            <v>Management Fee - Halton</v>
          </cell>
          <cell r="D113" t="str">
            <v>PCAAA</v>
          </cell>
          <cell r="E113">
            <v>9910</v>
          </cell>
          <cell r="F113" t="str">
            <v>PCAAA9910</v>
          </cell>
          <cell r="G113" t="str">
            <v>GENERAL</v>
          </cell>
          <cell r="H113" t="str">
            <v>GENERAL</v>
          </cell>
          <cell r="I113" t="str">
            <v>GENERAL</v>
          </cell>
          <cell r="J113" t="str">
            <v>GENERAL                        .</v>
          </cell>
          <cell r="K113">
            <v>-193000</v>
          </cell>
          <cell r="L113">
            <v>-200426</v>
          </cell>
          <cell r="M113">
            <v>-211844</v>
          </cell>
          <cell r="N113">
            <v>-216081</v>
          </cell>
          <cell r="O113">
            <v>-220403</v>
          </cell>
        </row>
        <row r="114">
          <cell r="A114" t="str">
            <v>Income</v>
          </cell>
          <cell r="B114" t="str">
            <v>Establishment</v>
          </cell>
          <cell r="C114" t="str">
            <v>Other Income</v>
          </cell>
          <cell r="D114" t="str">
            <v>PCAAA</v>
          </cell>
          <cell r="E114">
            <v>8195</v>
          </cell>
          <cell r="F114" t="str">
            <v>PCAAA8195</v>
          </cell>
          <cell r="G114" t="str">
            <v>GENERAL</v>
          </cell>
          <cell r="H114" t="str">
            <v>GENERAL</v>
          </cell>
          <cell r="I114" t="str">
            <v>GENERAL</v>
          </cell>
          <cell r="J114" t="str">
            <v>PROFESSIONAL FEES              .</v>
          </cell>
          <cell r="K114">
            <v>-506</v>
          </cell>
          <cell r="L114">
            <v>-250</v>
          </cell>
          <cell r="M114">
            <v>-506</v>
          </cell>
          <cell r="N114">
            <v>-506</v>
          </cell>
          <cell r="O114">
            <v>-506</v>
          </cell>
        </row>
        <row r="115">
          <cell r="A115" t="str">
            <v>Expenditure</v>
          </cell>
          <cell r="B115" t="str">
            <v>WD Contracts</v>
          </cell>
          <cell r="C115" t="str">
            <v>Contract Payments - Merseyside Districts</v>
          </cell>
          <cell r="D115" t="str">
            <v>PFAAA</v>
          </cell>
          <cell r="E115">
            <v>4400</v>
          </cell>
          <cell r="F115" t="str">
            <v>PFAAA4400</v>
          </cell>
          <cell r="G115" t="str">
            <v>CONTRACT 1</v>
          </cell>
          <cell r="H115" t="str">
            <v>GENERAL</v>
          </cell>
          <cell r="I115" t="str">
            <v>GENERAL</v>
          </cell>
          <cell r="J115" t="str">
            <v>PRIVATE CONTRACTORS            .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Expenditure</v>
          </cell>
          <cell r="B116" t="str">
            <v>WD Contracts</v>
          </cell>
          <cell r="C116" t="str">
            <v>Contract Payments - Merseyside Districts</v>
          </cell>
          <cell r="D116" t="str">
            <v>PFBAA</v>
          </cell>
          <cell r="E116">
            <v>4400</v>
          </cell>
          <cell r="F116" t="str">
            <v>PFBAA4400</v>
          </cell>
          <cell r="G116" t="str">
            <v>CONTRACT 2</v>
          </cell>
          <cell r="H116" t="str">
            <v>GENERAL</v>
          </cell>
          <cell r="I116" t="str">
            <v>GENERAL</v>
          </cell>
          <cell r="J116" t="str">
            <v>PRIVATE CONTRACTORS            .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Expenditure</v>
          </cell>
          <cell r="B117" t="str">
            <v>WD Contracts</v>
          </cell>
          <cell r="C117" t="str">
            <v>Contract Payments - Merseyside Districts</v>
          </cell>
          <cell r="D117" t="str">
            <v>PFEAA</v>
          </cell>
          <cell r="E117">
            <v>4400</v>
          </cell>
          <cell r="F117" t="str">
            <v>PFEAA4400</v>
          </cell>
          <cell r="G117" t="str">
            <v>HAZARDOUS HOUSEHOLD WASTE</v>
          </cell>
          <cell r="H117" t="str">
            <v>GENERAL</v>
          </cell>
          <cell r="I117" t="str">
            <v>GENERAL</v>
          </cell>
          <cell r="J117" t="str">
            <v>PRIVATE CONTRACTORS            .</v>
          </cell>
          <cell r="K117">
            <v>10000</v>
          </cell>
          <cell r="L117">
            <v>16000</v>
          </cell>
          <cell r="M117">
            <v>22000</v>
          </cell>
          <cell r="N117">
            <v>22440</v>
          </cell>
          <cell r="O117">
            <v>22889</v>
          </cell>
        </row>
        <row r="118">
          <cell r="A118" t="str">
            <v>Expenditure</v>
          </cell>
          <cell r="B118" t="str">
            <v>WD Contracts</v>
          </cell>
          <cell r="C118" t="str">
            <v>Contract Payments - Merseyside Districts</v>
          </cell>
          <cell r="D118" t="str">
            <v>PPAAA</v>
          </cell>
          <cell r="E118">
            <v>4400</v>
          </cell>
          <cell r="F118" t="str">
            <v>PPAAA4400</v>
          </cell>
          <cell r="G118" t="str">
            <v>MWDA</v>
          </cell>
          <cell r="H118" t="str">
            <v>SERVICE FEE</v>
          </cell>
          <cell r="I118" t="str">
            <v>GENERAL</v>
          </cell>
          <cell r="J118" t="str">
            <v>PRIVATE CONTRACTORS            .</v>
          </cell>
          <cell r="K118">
            <v>13373044</v>
          </cell>
          <cell r="L118">
            <v>13296265</v>
          </cell>
          <cell r="M118">
            <v>15271282.174863389</v>
          </cell>
          <cell r="N118">
            <v>15576707</v>
          </cell>
          <cell r="O118">
            <v>15888241</v>
          </cell>
        </row>
        <row r="119">
          <cell r="A119" t="str">
            <v>Expenditure</v>
          </cell>
          <cell r="B119" t="str">
            <v>WD Contracts</v>
          </cell>
          <cell r="C119" t="str">
            <v>Contract Payments - Merseyside Districts</v>
          </cell>
          <cell r="D119" t="str">
            <v>PPABA</v>
          </cell>
          <cell r="E119">
            <v>4400</v>
          </cell>
          <cell r="F119" t="str">
            <v>PPABA4400</v>
          </cell>
          <cell r="G119" t="str">
            <v>MWDA</v>
          </cell>
          <cell r="H119" t="str">
            <v>TONNAGE PAYMENTS</v>
          </cell>
          <cell r="I119" t="str">
            <v>GENERAL</v>
          </cell>
          <cell r="J119" t="str">
            <v>PRIVATE CONTRACTORS            .</v>
          </cell>
          <cell r="K119">
            <v>3573022</v>
          </cell>
          <cell r="L119">
            <v>3361309</v>
          </cell>
          <cell r="M119">
            <v>3481616</v>
          </cell>
          <cell r="N119">
            <v>3551248</v>
          </cell>
          <cell r="O119">
            <v>3622273</v>
          </cell>
        </row>
        <row r="120">
          <cell r="A120" t="str">
            <v>Expenditure</v>
          </cell>
          <cell r="B120" t="str">
            <v>WD Contracts</v>
          </cell>
          <cell r="C120" t="str">
            <v>Contract Payments - Merseyside Districts</v>
          </cell>
          <cell r="D120" t="str">
            <v>PPACA</v>
          </cell>
          <cell r="E120">
            <v>4400</v>
          </cell>
          <cell r="F120" t="str">
            <v>PPACA4400</v>
          </cell>
          <cell r="G120" t="str">
            <v>MWDA</v>
          </cell>
          <cell r="H120" t="str">
            <v>TONNAGE ADJUSTMENT PAYMENTS</v>
          </cell>
          <cell r="I120" t="str">
            <v>GENERAL</v>
          </cell>
          <cell r="J120" t="str">
            <v>PRIVATE CONTRACTORS            .</v>
          </cell>
          <cell r="K120">
            <v>0</v>
          </cell>
          <cell r="L120">
            <v>-202559</v>
          </cell>
          <cell r="M120">
            <v>-290765</v>
          </cell>
          <cell r="N120">
            <v>0</v>
          </cell>
          <cell r="O120">
            <v>0</v>
          </cell>
        </row>
        <row r="121">
          <cell r="A121" t="str">
            <v>Expenditure</v>
          </cell>
          <cell r="B121" t="str">
            <v>WD Contracts</v>
          </cell>
          <cell r="C121" t="str">
            <v>Contract Payments - Merseyside Districts</v>
          </cell>
          <cell r="D121" t="str">
            <v>PPADA</v>
          </cell>
          <cell r="E121">
            <v>4400</v>
          </cell>
          <cell r="F121" t="str">
            <v>PPADA4400</v>
          </cell>
          <cell r="G121" t="str">
            <v>MWDA</v>
          </cell>
          <cell r="H121" t="str">
            <v>KITCHEN WASTE TON PAYMENTS</v>
          </cell>
          <cell r="I121" t="str">
            <v>GENERAL</v>
          </cell>
          <cell r="J121" t="str">
            <v>PRIVATE CONTRACTORS            .</v>
          </cell>
          <cell r="K121">
            <v>156875</v>
          </cell>
          <cell r="L121">
            <v>337952</v>
          </cell>
          <cell r="M121">
            <v>349954</v>
          </cell>
          <cell r="N121">
            <v>356953</v>
          </cell>
          <cell r="O121">
            <v>364092</v>
          </cell>
        </row>
        <row r="122">
          <cell r="A122" t="str">
            <v>Expenditure</v>
          </cell>
          <cell r="B122" t="str">
            <v>WD Contracts</v>
          </cell>
          <cell r="C122" t="str">
            <v>Contract Payments - Merseyside Districts</v>
          </cell>
          <cell r="D122" t="str">
            <v>PPAFA</v>
          </cell>
          <cell r="E122">
            <v>4400</v>
          </cell>
          <cell r="F122" t="str">
            <v>PPAFA4400</v>
          </cell>
          <cell r="G122" t="str">
            <v>MWDA</v>
          </cell>
          <cell r="H122" t="str">
            <v>MONTHLY TRANSPORT PAYMENTS</v>
          </cell>
          <cell r="I122" t="str">
            <v>GENERAL</v>
          </cell>
          <cell r="J122" t="str">
            <v>PRIVATE CONTRACTORS            .</v>
          </cell>
          <cell r="K122">
            <v>3424633</v>
          </cell>
          <cell r="L122">
            <v>3310797</v>
          </cell>
          <cell r="M122">
            <v>3365323</v>
          </cell>
          <cell r="N122">
            <v>3432629</v>
          </cell>
          <cell r="O122">
            <v>3501282</v>
          </cell>
        </row>
        <row r="123">
          <cell r="A123" t="str">
            <v>Expenditure</v>
          </cell>
          <cell r="B123" t="str">
            <v>WD Contracts</v>
          </cell>
          <cell r="C123" t="str">
            <v>Contract Payments - Merseyside Districts</v>
          </cell>
          <cell r="D123" t="str">
            <v>PPAGA</v>
          </cell>
          <cell r="E123">
            <v>4400</v>
          </cell>
          <cell r="F123" t="str">
            <v>PPAGA4400</v>
          </cell>
          <cell r="G123" t="str">
            <v>MWDA</v>
          </cell>
          <cell r="H123" t="str">
            <v>DAYWORK PAYMENTS</v>
          </cell>
          <cell r="I123" t="str">
            <v>GENERAL</v>
          </cell>
          <cell r="J123" t="str">
            <v>PRIVATE CONTRACTORS            .</v>
          </cell>
          <cell r="K123">
            <v>1000</v>
          </cell>
          <cell r="L123">
            <v>137538</v>
          </cell>
          <cell r="M123">
            <v>289842</v>
          </cell>
          <cell r="N123">
            <v>291254</v>
          </cell>
          <cell r="O123">
            <v>73469</v>
          </cell>
        </row>
        <row r="124">
          <cell r="A124" t="str">
            <v>Expenditure</v>
          </cell>
          <cell r="B124" t="str">
            <v>WD Contracts</v>
          </cell>
          <cell r="C124" t="str">
            <v>Contract Payments - Merseyside Districts</v>
          </cell>
          <cell r="D124" t="str">
            <v>PPAIA</v>
          </cell>
          <cell r="E124">
            <v>4400</v>
          </cell>
          <cell r="F124" t="str">
            <v>PPAIA4400</v>
          </cell>
          <cell r="G124" t="str">
            <v>MWDA</v>
          </cell>
          <cell r="H124" t="str">
            <v>PERFORMANCE ADJUSTMENTS</v>
          </cell>
          <cell r="I124" t="str">
            <v>GENERAL</v>
          </cell>
          <cell r="J124" t="str">
            <v>PRIVATE CONTRACTORS            .</v>
          </cell>
          <cell r="K124">
            <v>0</v>
          </cell>
          <cell r="L124">
            <v>-2700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 t="str">
            <v>Expenditure</v>
          </cell>
          <cell r="B125" t="str">
            <v>WD Contracts</v>
          </cell>
          <cell r="C125" t="str">
            <v>Contract Payments - Merseyside Districts</v>
          </cell>
          <cell r="D125" t="str">
            <v>PPAJA</v>
          </cell>
          <cell r="E125">
            <v>4400</v>
          </cell>
          <cell r="F125" t="str">
            <v>PPAJA4400</v>
          </cell>
          <cell r="G125" t="str">
            <v>MWDA</v>
          </cell>
          <cell r="H125" t="str">
            <v>INCOME</v>
          </cell>
          <cell r="I125" t="str">
            <v>GENERAL</v>
          </cell>
          <cell r="J125" t="str">
            <v>PRIVATE CONTRACTORS            .</v>
          </cell>
          <cell r="K125">
            <v>-3901213</v>
          </cell>
          <cell r="L125">
            <v>-3663998</v>
          </cell>
          <cell r="M125">
            <v>-4421650</v>
          </cell>
          <cell r="N125">
            <v>-4421509</v>
          </cell>
          <cell r="O125">
            <v>-4421365</v>
          </cell>
        </row>
        <row r="126">
          <cell r="A126" t="str">
            <v>Expenditure</v>
          </cell>
          <cell r="B126" t="str">
            <v>WD Contracts</v>
          </cell>
          <cell r="C126" t="str">
            <v>Contract Payments - Halton</v>
          </cell>
          <cell r="D126" t="str">
            <v>PPBAA</v>
          </cell>
          <cell r="E126">
            <v>4400</v>
          </cell>
          <cell r="F126" t="str">
            <v>PPBAA4400</v>
          </cell>
          <cell r="G126" t="str">
            <v>HALTON</v>
          </cell>
          <cell r="H126" t="str">
            <v>SERVICE FEE</v>
          </cell>
          <cell r="I126" t="str">
            <v>GENERAL</v>
          </cell>
          <cell r="J126" t="str">
            <v>PRIVATE CONTRACTORS            .</v>
          </cell>
          <cell r="K126">
            <v>1155991</v>
          </cell>
          <cell r="L126">
            <v>1155991</v>
          </cell>
          <cell r="M126">
            <v>1271282</v>
          </cell>
          <cell r="N126">
            <v>1296708</v>
          </cell>
          <cell r="O126">
            <v>1322642</v>
          </cell>
        </row>
        <row r="127">
          <cell r="A127" t="str">
            <v>Expenditure</v>
          </cell>
          <cell r="B127" t="str">
            <v>WD Contracts</v>
          </cell>
          <cell r="C127" t="str">
            <v>Contract Payments - Halton</v>
          </cell>
          <cell r="D127" t="str">
            <v>PPBBA</v>
          </cell>
          <cell r="E127">
            <v>4400</v>
          </cell>
          <cell r="F127" t="str">
            <v>PPBBA4400</v>
          </cell>
          <cell r="G127" t="str">
            <v>HALTON</v>
          </cell>
          <cell r="H127" t="str">
            <v>TONNAGE PAYMENTS</v>
          </cell>
          <cell r="I127" t="str">
            <v>GENERAL</v>
          </cell>
          <cell r="J127" t="str">
            <v>PRIVATE CONTRACTORS            .</v>
          </cell>
          <cell r="K127">
            <v>434801</v>
          </cell>
          <cell r="L127">
            <v>434801</v>
          </cell>
          <cell r="M127">
            <v>482164</v>
          </cell>
          <cell r="N127">
            <v>491807</v>
          </cell>
          <cell r="O127">
            <v>501643</v>
          </cell>
        </row>
        <row r="128">
          <cell r="A128" t="str">
            <v>Expenditure</v>
          </cell>
          <cell r="B128" t="str">
            <v>WD Contracts</v>
          </cell>
          <cell r="C128" t="str">
            <v>Contract Payments - Halton</v>
          </cell>
          <cell r="D128" t="str">
            <v>PPBFA</v>
          </cell>
          <cell r="E128">
            <v>4400</v>
          </cell>
          <cell r="F128" t="str">
            <v>PPBFA4400</v>
          </cell>
          <cell r="G128" t="str">
            <v>HALTON</v>
          </cell>
          <cell r="H128" t="str">
            <v>MONTHLY TRANSPORT PAYMENTS</v>
          </cell>
          <cell r="I128" t="str">
            <v>GENERAL</v>
          </cell>
          <cell r="J128" t="str">
            <v>PRIVATE CONTRACTORS            .</v>
          </cell>
          <cell r="K128">
            <v>118534</v>
          </cell>
          <cell r="L128">
            <v>118534</v>
          </cell>
          <cell r="M128">
            <v>128900</v>
          </cell>
          <cell r="N128">
            <v>131478</v>
          </cell>
          <cell r="O128">
            <v>134108</v>
          </cell>
        </row>
        <row r="129">
          <cell r="A129" t="str">
            <v>Expenditure</v>
          </cell>
          <cell r="B129" t="str">
            <v>WD Contracts</v>
          </cell>
          <cell r="C129" t="str">
            <v>Contract Payments - Halton</v>
          </cell>
          <cell r="D129" t="str">
            <v>PPBJA</v>
          </cell>
          <cell r="E129">
            <v>4400</v>
          </cell>
          <cell r="F129" t="str">
            <v>PPBJA4400</v>
          </cell>
          <cell r="G129" t="str">
            <v>HALTON</v>
          </cell>
          <cell r="H129" t="str">
            <v>INCOME</v>
          </cell>
          <cell r="I129" t="str">
            <v>GENERAL</v>
          </cell>
          <cell r="J129" t="str">
            <v>PRIVATE CONTRACTORS            .</v>
          </cell>
          <cell r="K129">
            <v>-429163</v>
          </cell>
          <cell r="L129">
            <v>-429163</v>
          </cell>
          <cell r="M129">
            <v>-492078</v>
          </cell>
          <cell r="N129">
            <v>-501920</v>
          </cell>
          <cell r="O129">
            <v>-511958</v>
          </cell>
        </row>
        <row r="130">
          <cell r="A130" t="str">
            <v>Income</v>
          </cell>
          <cell r="B130" t="str">
            <v>WD Contracts</v>
          </cell>
          <cell r="C130" t="str">
            <v>Halton Contract Income</v>
          </cell>
          <cell r="D130" t="str">
            <v>PPBAA</v>
          </cell>
          <cell r="E130">
            <v>9910</v>
          </cell>
          <cell r="F130" t="str">
            <v>PPBAA9910</v>
          </cell>
          <cell r="G130" t="str">
            <v>HALTON</v>
          </cell>
          <cell r="H130" t="str">
            <v>SERVICE FEE</v>
          </cell>
          <cell r="I130" t="str">
            <v>GENERAL</v>
          </cell>
          <cell r="J130" t="str">
            <v>GENERAL                        .</v>
          </cell>
          <cell r="K130">
            <v>-1155991</v>
          </cell>
          <cell r="L130">
            <v>-1155991</v>
          </cell>
          <cell r="M130">
            <v>-1271282</v>
          </cell>
          <cell r="N130">
            <v>-1296708</v>
          </cell>
          <cell r="O130">
            <v>-1322642</v>
          </cell>
        </row>
        <row r="131">
          <cell r="A131" t="str">
            <v>Income</v>
          </cell>
          <cell r="B131" t="str">
            <v>WD Contracts</v>
          </cell>
          <cell r="C131" t="str">
            <v>Halton Contract Income</v>
          </cell>
          <cell r="D131" t="str">
            <v>PPBBA</v>
          </cell>
          <cell r="E131">
            <v>9910</v>
          </cell>
          <cell r="F131" t="str">
            <v>PPBBA9910</v>
          </cell>
          <cell r="G131" t="str">
            <v>HALTON</v>
          </cell>
          <cell r="H131" t="str">
            <v>TONNAGE PAYMENTS</v>
          </cell>
          <cell r="I131" t="str">
            <v>GENERAL</v>
          </cell>
          <cell r="J131" t="str">
            <v>GENERAL                        .</v>
          </cell>
          <cell r="K131">
            <v>-434801</v>
          </cell>
          <cell r="L131">
            <v>-434801</v>
          </cell>
          <cell r="M131">
            <v>-482164</v>
          </cell>
          <cell r="N131">
            <v>-491807</v>
          </cell>
          <cell r="O131">
            <v>-501643</v>
          </cell>
        </row>
        <row r="132">
          <cell r="A132" t="str">
            <v>Income</v>
          </cell>
          <cell r="B132" t="str">
            <v>WD Contracts</v>
          </cell>
          <cell r="C132" t="str">
            <v>Halton Contract Income</v>
          </cell>
          <cell r="D132" t="str">
            <v>PPBFA</v>
          </cell>
          <cell r="E132">
            <v>9910</v>
          </cell>
          <cell r="F132" t="str">
            <v>PPBFA9910</v>
          </cell>
          <cell r="G132" t="str">
            <v>HALTON</v>
          </cell>
          <cell r="H132" t="str">
            <v>MONTHLY TRANSPORT PAYMENTS</v>
          </cell>
          <cell r="I132" t="str">
            <v>GENERAL</v>
          </cell>
          <cell r="J132" t="str">
            <v>GENERAL                        .</v>
          </cell>
          <cell r="K132">
            <v>-118534</v>
          </cell>
          <cell r="L132">
            <v>-118534</v>
          </cell>
          <cell r="M132">
            <v>-128900</v>
          </cell>
          <cell r="N132">
            <v>-131478</v>
          </cell>
          <cell r="O132">
            <v>-134108</v>
          </cell>
        </row>
        <row r="133">
          <cell r="A133" t="str">
            <v>Income</v>
          </cell>
          <cell r="B133" t="str">
            <v>WD Contracts</v>
          </cell>
          <cell r="C133" t="str">
            <v>Halton Contract Income</v>
          </cell>
          <cell r="D133" t="str">
            <v>PPBJA</v>
          </cell>
          <cell r="E133">
            <v>9910</v>
          </cell>
          <cell r="F133" t="str">
            <v>PPBJA9910</v>
          </cell>
          <cell r="G133" t="str">
            <v>HALTON</v>
          </cell>
          <cell r="H133" t="str">
            <v>INCOME</v>
          </cell>
          <cell r="I133" t="str">
            <v>GENERAL</v>
          </cell>
          <cell r="J133" t="str">
            <v>GENERAL                        .</v>
          </cell>
          <cell r="K133">
            <v>429163</v>
          </cell>
          <cell r="L133">
            <v>429163</v>
          </cell>
          <cell r="M133">
            <v>492078</v>
          </cell>
          <cell r="N133">
            <v>501920</v>
          </cell>
          <cell r="O133">
            <v>511958</v>
          </cell>
        </row>
        <row r="134">
          <cell r="A134" t="str">
            <v>Expenditure</v>
          </cell>
          <cell r="B134" t="str">
            <v>WD Contracts</v>
          </cell>
          <cell r="C134" t="str">
            <v>Contract Payments - Merseyside Districts</v>
          </cell>
          <cell r="D134" t="str">
            <v>PRAAA</v>
          </cell>
          <cell r="E134">
            <v>4400</v>
          </cell>
          <cell r="F134" t="str">
            <v>PRAAA4400</v>
          </cell>
          <cell r="G134" t="str">
            <v>MWHL LANDFILL</v>
          </cell>
          <cell r="H134" t="str">
            <v>LANDFILL GATE FEE</v>
          </cell>
          <cell r="I134" t="str">
            <v>GENERAL</v>
          </cell>
          <cell r="J134" t="str">
            <v>PRIVATE CONTRACTORS            .</v>
          </cell>
          <cell r="K134">
            <v>2814000</v>
          </cell>
          <cell r="L134">
            <v>2902000</v>
          </cell>
          <cell r="M134">
            <v>2962000</v>
          </cell>
          <cell r="N134">
            <v>3021240</v>
          </cell>
          <cell r="O134">
            <v>3081665</v>
          </cell>
        </row>
        <row r="135">
          <cell r="A135" t="str">
            <v>Expenditure</v>
          </cell>
          <cell r="B135" t="str">
            <v>WD Contracts</v>
          </cell>
          <cell r="C135" t="str">
            <v>Landfill Tax</v>
          </cell>
          <cell r="D135" t="str">
            <v>PRABA</v>
          </cell>
          <cell r="E135">
            <v>4408</v>
          </cell>
          <cell r="F135" t="str">
            <v>PRABA4408</v>
          </cell>
          <cell r="G135" t="str">
            <v>MWHL LANDFILL</v>
          </cell>
          <cell r="H135" t="str">
            <v>LANDFILL TAX</v>
          </cell>
          <cell r="I135" t="str">
            <v>GENERAL</v>
          </cell>
          <cell r="J135" t="str">
            <v>LANDFILL TAX</v>
          </cell>
          <cell r="K135">
            <v>9600000</v>
          </cell>
          <cell r="L135">
            <v>9600000</v>
          </cell>
          <cell r="M135">
            <v>11200000</v>
          </cell>
          <cell r="N135">
            <v>12800000</v>
          </cell>
          <cell r="O135">
            <v>14400000</v>
          </cell>
        </row>
        <row r="136">
          <cell r="A136" t="str">
            <v>Expenditure</v>
          </cell>
          <cell r="B136" t="str">
            <v>WD Contracts</v>
          </cell>
          <cell r="C136" t="str">
            <v>Contract Payments - Merseyside Districts</v>
          </cell>
          <cell r="D136" t="str">
            <v>PRADA</v>
          </cell>
          <cell r="E136">
            <v>4400</v>
          </cell>
          <cell r="F136" t="str">
            <v>PRADA4400</v>
          </cell>
          <cell r="G136" t="str">
            <v>MWHL LANDFILL</v>
          </cell>
          <cell r="H136" t="str">
            <v>MWHL ADMIN</v>
          </cell>
          <cell r="I136" t="str">
            <v>GENERAL</v>
          </cell>
          <cell r="J136" t="str">
            <v>PRIVATE CONTRACTORS            .</v>
          </cell>
          <cell r="K136">
            <v>2429832</v>
          </cell>
          <cell r="L136">
            <v>2429832</v>
          </cell>
          <cell r="M136">
            <v>833699</v>
          </cell>
          <cell r="N136">
            <v>844537</v>
          </cell>
          <cell r="O136">
            <v>855516</v>
          </cell>
        </row>
        <row r="137">
          <cell r="A137" t="str">
            <v>Expenditure</v>
          </cell>
          <cell r="B137" t="str">
            <v>WD Contracts</v>
          </cell>
          <cell r="C137" t="str">
            <v>Contract Payments - Merseyside Districts</v>
          </cell>
          <cell r="D137" t="str">
            <v>PRBAA</v>
          </cell>
          <cell r="E137">
            <v>4400</v>
          </cell>
          <cell r="F137" t="str">
            <v>PRBAA4400</v>
          </cell>
          <cell r="G137" t="str">
            <v>TOP UP LANDFILL</v>
          </cell>
          <cell r="H137" t="str">
            <v>LANDFILL GATE FEE</v>
          </cell>
          <cell r="I137" t="str">
            <v>GENERAL</v>
          </cell>
          <cell r="J137" t="str">
            <v>PRIVATE CONTRACTORS            .</v>
          </cell>
          <cell r="K137">
            <v>3916933</v>
          </cell>
          <cell r="L137">
            <v>3586837</v>
          </cell>
          <cell r="M137">
            <v>3825719</v>
          </cell>
          <cell r="N137">
            <v>3902234</v>
          </cell>
          <cell r="O137">
            <v>3980278</v>
          </cell>
        </row>
        <row r="138">
          <cell r="A138" t="str">
            <v>Expenditure</v>
          </cell>
          <cell r="B138" t="str">
            <v>WD Contracts</v>
          </cell>
          <cell r="C138" t="str">
            <v>Landfill Tax</v>
          </cell>
          <cell r="D138" t="str">
            <v>PRBBA</v>
          </cell>
          <cell r="E138">
            <v>4408</v>
          </cell>
          <cell r="F138" t="str">
            <v>PRBBA4408</v>
          </cell>
          <cell r="G138" t="str">
            <v>TOP UP LANDFILL</v>
          </cell>
          <cell r="H138" t="str">
            <v>LANDFILL TAX</v>
          </cell>
          <cell r="I138" t="str">
            <v>GENERAL</v>
          </cell>
          <cell r="J138" t="str">
            <v>LANDFILL TAX</v>
          </cell>
          <cell r="K138">
            <v>13356912</v>
          </cell>
          <cell r="L138">
            <v>12190368</v>
          </cell>
          <cell r="M138">
            <v>14455840</v>
          </cell>
          <cell r="N138">
            <v>16520960</v>
          </cell>
          <cell r="O138">
            <v>18586080</v>
          </cell>
        </row>
        <row r="139">
          <cell r="A139" t="str">
            <v>Expenditure</v>
          </cell>
          <cell r="B139" t="str">
            <v>WD Contracts</v>
          </cell>
          <cell r="C139" t="str">
            <v>Contract Payments - Merseyside Districts</v>
          </cell>
          <cell r="D139" t="str">
            <v>PRCAA</v>
          </cell>
          <cell r="E139">
            <v>4400</v>
          </cell>
          <cell r="F139" t="str">
            <v>PRCAA4400</v>
          </cell>
          <cell r="G139" t="str">
            <v>ASBESTOS LANDFILL</v>
          </cell>
          <cell r="H139" t="str">
            <v>LANDFILL GATE FEE</v>
          </cell>
          <cell r="I139" t="str">
            <v>GENERAL</v>
          </cell>
          <cell r="J139" t="str">
            <v>PRIVATE CONTRACTORS            .</v>
          </cell>
          <cell r="K139">
            <v>9481</v>
          </cell>
          <cell r="L139">
            <v>14791</v>
          </cell>
          <cell r="M139">
            <v>15480</v>
          </cell>
          <cell r="N139">
            <v>15790</v>
          </cell>
          <cell r="O139">
            <v>16105</v>
          </cell>
        </row>
        <row r="140">
          <cell r="A140" t="str">
            <v>Expenditure</v>
          </cell>
          <cell r="B140" t="str">
            <v>WD Contracts</v>
          </cell>
          <cell r="C140" t="str">
            <v>Landfill Tax</v>
          </cell>
          <cell r="D140" t="str">
            <v>PRCBA</v>
          </cell>
          <cell r="E140">
            <v>4408</v>
          </cell>
          <cell r="F140" t="str">
            <v>PRCBA4408</v>
          </cell>
          <cell r="G140" t="str">
            <v>ASBESTOS LANDFILL</v>
          </cell>
          <cell r="H140" t="str">
            <v>LANDFILL TAX</v>
          </cell>
          <cell r="I140" t="str">
            <v>GENERAL</v>
          </cell>
          <cell r="J140" t="str">
            <v>LANDFILL TAX</v>
          </cell>
          <cell r="K140">
            <v>5760</v>
          </cell>
          <cell r="L140">
            <v>8640</v>
          </cell>
          <cell r="M140">
            <v>10080</v>
          </cell>
          <cell r="N140">
            <v>11520</v>
          </cell>
          <cell r="O140">
            <v>12960</v>
          </cell>
        </row>
        <row r="141">
          <cell r="A141" t="str">
            <v>Expenditure</v>
          </cell>
          <cell r="B141" t="str">
            <v>WD Contracts</v>
          </cell>
          <cell r="C141" t="str">
            <v>Performance Improvements</v>
          </cell>
          <cell r="D141" t="str">
            <v>PVEAA</v>
          </cell>
          <cell r="E141">
            <v>3911</v>
          </cell>
          <cell r="F141" t="str">
            <v>PVEAA3911</v>
          </cell>
          <cell r="G141" t="str">
            <v>GENERAL</v>
          </cell>
          <cell r="H141" t="str">
            <v>GENERAL</v>
          </cell>
          <cell r="I141" t="str">
            <v>GENERAL</v>
          </cell>
          <cell r="J141" t="str">
            <v>OTHER NON-STAFF ADVERTS        .</v>
          </cell>
          <cell r="K141">
            <v>30000</v>
          </cell>
          <cell r="L141">
            <v>30000</v>
          </cell>
          <cell r="M141">
            <v>53000</v>
          </cell>
          <cell r="N141">
            <v>54060</v>
          </cell>
          <cell r="O141">
            <v>55141</v>
          </cell>
        </row>
        <row r="142">
          <cell r="A142" t="str">
            <v>Expenditure</v>
          </cell>
          <cell r="B142" t="str">
            <v>WD Contracts</v>
          </cell>
          <cell r="C142" t="str">
            <v>Performance Improvements</v>
          </cell>
          <cell r="D142" t="str">
            <v>PVAAA</v>
          </cell>
          <cell r="E142">
            <v>4400</v>
          </cell>
          <cell r="F142" t="str">
            <v>PVAAA4400</v>
          </cell>
          <cell r="G142" t="str">
            <v>MWDA PERMIT SCHEME</v>
          </cell>
          <cell r="H142" t="str">
            <v>CONSUMABLES</v>
          </cell>
          <cell r="I142" t="str">
            <v>GENERAL</v>
          </cell>
          <cell r="J142" t="str">
            <v>PRIVATE CONTRACTORS            .</v>
          </cell>
          <cell r="K142">
            <v>12767</v>
          </cell>
          <cell r="L142">
            <v>11436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>Expenditure</v>
          </cell>
          <cell r="B143" t="str">
            <v>WD Contracts</v>
          </cell>
          <cell r="C143" t="str">
            <v>Performance Improvements</v>
          </cell>
          <cell r="D143" t="str">
            <v>PVBAA</v>
          </cell>
          <cell r="E143">
            <v>3911</v>
          </cell>
          <cell r="F143" t="str">
            <v>PVBAA3911</v>
          </cell>
          <cell r="G143" t="str">
            <v>MWDA PERMIT SCHEME</v>
          </cell>
          <cell r="H143" t="str">
            <v>OTHER</v>
          </cell>
          <cell r="I143" t="str">
            <v>GENERAL</v>
          </cell>
          <cell r="J143" t="str">
            <v>OTHER NON-STAFF ADVERTS        .</v>
          </cell>
          <cell r="K143">
            <v>68331</v>
          </cell>
          <cell r="L143">
            <v>61208</v>
          </cell>
          <cell r="M143">
            <v>62396</v>
          </cell>
          <cell r="N143">
            <v>63644</v>
          </cell>
          <cell r="O143">
            <v>64917</v>
          </cell>
        </row>
        <row r="144">
          <cell r="A144" t="str">
            <v>Expenditure</v>
          </cell>
          <cell r="B144" t="str">
            <v>WD Contracts</v>
          </cell>
          <cell r="C144" t="str">
            <v>Performance Improvements</v>
          </cell>
          <cell r="D144" t="str">
            <v>PVCAA</v>
          </cell>
          <cell r="E144">
            <v>3024</v>
          </cell>
          <cell r="F144" t="str">
            <v>PVCAA3024</v>
          </cell>
          <cell r="G144" t="str">
            <v>MWDA PERMIT SCHEME</v>
          </cell>
          <cell r="H144" t="str">
            <v>IT</v>
          </cell>
          <cell r="I144" t="str">
            <v>GENERAL</v>
          </cell>
          <cell r="J144" t="str">
            <v>IT CONSUMABLES</v>
          </cell>
          <cell r="K144">
            <v>8261</v>
          </cell>
          <cell r="L144">
            <v>7400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Expenditure</v>
          </cell>
          <cell r="B145" t="str">
            <v>WD Contracts</v>
          </cell>
          <cell r="C145" t="str">
            <v>Performance Improvements</v>
          </cell>
          <cell r="D145" t="str">
            <v>PVDAA</v>
          </cell>
          <cell r="E145">
            <v>400</v>
          </cell>
          <cell r="F145" t="str">
            <v>PVDAA400</v>
          </cell>
          <cell r="G145" t="str">
            <v>MWDA PERMIT SCHEME</v>
          </cell>
          <cell r="H145" t="str">
            <v>COMMUNICATIONS</v>
          </cell>
          <cell r="I145" t="str">
            <v>GENERAL</v>
          </cell>
          <cell r="J145" t="str">
            <v>TEMPORARY STANDARD PAY         .</v>
          </cell>
          <cell r="K145">
            <v>45641</v>
          </cell>
          <cell r="L145">
            <v>40883</v>
          </cell>
          <cell r="M145">
            <v>25000</v>
          </cell>
          <cell r="N145">
            <v>25500</v>
          </cell>
          <cell r="O145">
            <v>26010</v>
          </cell>
        </row>
        <row r="146">
          <cell r="A146" t="str">
            <v>Income</v>
          </cell>
          <cell r="B146" t="str">
            <v>WD Contracts</v>
          </cell>
          <cell r="C146" t="str">
            <v>Trade Waste - Liverpool</v>
          </cell>
          <cell r="D146" t="str">
            <v>PFHAA</v>
          </cell>
          <cell r="E146">
            <v>8280</v>
          </cell>
          <cell r="F146" t="str">
            <v>PFHAA8280</v>
          </cell>
          <cell r="G146" t="str">
            <v>DISPOSAL OF COMMERCIAL WASTE</v>
          </cell>
          <cell r="H146" t="str">
            <v>GENERAL</v>
          </cell>
          <cell r="I146" t="str">
            <v>GENERAL</v>
          </cell>
          <cell r="J146" t="str">
            <v>TRADE TIPPING/COMMERCIAL WASTE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 t="str">
            <v>Income</v>
          </cell>
          <cell r="B147" t="str">
            <v>WD Contracts</v>
          </cell>
          <cell r="C147" t="str">
            <v>Trade Waste - St Helens</v>
          </cell>
          <cell r="D147" t="str">
            <v>PFHAA</v>
          </cell>
          <cell r="E147">
            <v>8280</v>
          </cell>
          <cell r="F147" t="str">
            <v>PFHAA8280</v>
          </cell>
          <cell r="G147" t="str">
            <v>DISPOSAL OF COMMERCIAL WASTE</v>
          </cell>
          <cell r="H147" t="str">
            <v>GENERAL</v>
          </cell>
          <cell r="I147" t="str">
            <v>GENERAL</v>
          </cell>
          <cell r="J147" t="str">
            <v>TRADE TIPPING/COMMERCIAL WASTE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Income</v>
          </cell>
          <cell r="B148" t="str">
            <v>WD Contracts</v>
          </cell>
          <cell r="C148" t="str">
            <v>Trade Waste - Wirral</v>
          </cell>
          <cell r="D148" t="str">
            <v>PFHAA</v>
          </cell>
          <cell r="E148">
            <v>8280</v>
          </cell>
          <cell r="F148" t="str">
            <v>PFHAA8280</v>
          </cell>
          <cell r="G148" t="str">
            <v>DISPOSAL OF COMMERCIAL WASTE</v>
          </cell>
          <cell r="H148" t="str">
            <v>GENERAL</v>
          </cell>
          <cell r="I148" t="str">
            <v>GENERAL</v>
          </cell>
          <cell r="J148" t="str">
            <v>TRADE TIPPING/COMMERCIAL WASTE</v>
          </cell>
          <cell r="K148">
            <v>-65477</v>
          </cell>
          <cell r="L148">
            <v>-89150</v>
          </cell>
          <cell r="M148">
            <v>-108130</v>
          </cell>
          <cell r="N148">
            <v>-116358</v>
          </cell>
          <cell r="O148">
            <v>-124617</v>
          </cell>
        </row>
        <row r="149">
          <cell r="A149" t="str">
            <v>Income</v>
          </cell>
          <cell r="B149" t="str">
            <v>WD Contracts</v>
          </cell>
          <cell r="C149" t="str">
            <v>Trade Waste - Knowsley</v>
          </cell>
          <cell r="D149" t="str">
            <v>PFHAA</v>
          </cell>
          <cell r="E149">
            <v>8280</v>
          </cell>
          <cell r="F149" t="str">
            <v>PFHAA8280</v>
          </cell>
          <cell r="G149" t="str">
            <v>DISPOSAL OF COMMERCIAL WASTE</v>
          </cell>
          <cell r="H149" t="str">
            <v>GENERAL</v>
          </cell>
          <cell r="I149" t="str">
            <v>GENERAL</v>
          </cell>
          <cell r="J149" t="str">
            <v>TRADE TIPPING/COMMERCIAL WASTE</v>
          </cell>
          <cell r="K149">
            <v>-239488</v>
          </cell>
          <cell r="L149">
            <v>-178301</v>
          </cell>
          <cell r="M149">
            <v>-263003</v>
          </cell>
          <cell r="N149">
            <v>-285450</v>
          </cell>
          <cell r="O149">
            <v>-307975</v>
          </cell>
        </row>
        <row r="150">
          <cell r="A150" t="str">
            <v>Income</v>
          </cell>
          <cell r="B150" t="str">
            <v>WD Contracts</v>
          </cell>
          <cell r="C150" t="str">
            <v>Trade Waste - Sefton</v>
          </cell>
          <cell r="D150" t="str">
            <v>PFHAA</v>
          </cell>
          <cell r="E150">
            <v>8280</v>
          </cell>
          <cell r="F150" t="str">
            <v>PFHAA8280</v>
          </cell>
          <cell r="G150" t="str">
            <v>DISPOSAL OF COMMERCIAL WASTE</v>
          </cell>
          <cell r="H150" t="str">
            <v>GENERAL</v>
          </cell>
          <cell r="I150" t="str">
            <v>GENERAL</v>
          </cell>
          <cell r="J150" t="str">
            <v>TRADE TIPPING/COMMERCIAL WASTE</v>
          </cell>
          <cell r="K150">
            <v>-95795</v>
          </cell>
          <cell r="L150">
            <v>-95795</v>
          </cell>
          <cell r="M150">
            <v>-94681</v>
          </cell>
          <cell r="N150">
            <v>-102762</v>
          </cell>
          <cell r="O150">
            <v>-110871</v>
          </cell>
        </row>
        <row r="151">
          <cell r="A151" t="str">
            <v>Expenditure</v>
          </cell>
          <cell r="B151" t="str">
            <v>Closed Landfill Sites</v>
          </cell>
          <cell r="C151" t="str">
            <v>Premises - Electricity</v>
          </cell>
          <cell r="D151" t="str">
            <v>PLAAA</v>
          </cell>
          <cell r="E151">
            <v>1421</v>
          </cell>
          <cell r="F151" t="str">
            <v>PLAAA1421</v>
          </cell>
          <cell r="G151" t="str">
            <v>BIDSTON MOSS</v>
          </cell>
          <cell r="H151" t="str">
            <v>GENERAL</v>
          </cell>
          <cell r="I151" t="str">
            <v>GENERAL</v>
          </cell>
          <cell r="J151" t="str">
            <v>ELECTRICITY USAGE              .</v>
          </cell>
          <cell r="K151">
            <v>2500</v>
          </cell>
          <cell r="L151">
            <v>2600</v>
          </cell>
          <cell r="M151">
            <v>3000</v>
          </cell>
          <cell r="N151">
            <v>3150</v>
          </cell>
          <cell r="O151">
            <v>3308</v>
          </cell>
        </row>
        <row r="152">
          <cell r="A152" t="str">
            <v>Expenditure</v>
          </cell>
          <cell r="B152" t="str">
            <v>Closed Landfill Sites</v>
          </cell>
          <cell r="C152" t="str">
            <v>Premises - Trade Effluent</v>
          </cell>
          <cell r="D152" t="str">
            <v>PLAAA</v>
          </cell>
          <cell r="E152">
            <v>1521</v>
          </cell>
          <cell r="F152" t="str">
            <v>PLAAA1521</v>
          </cell>
          <cell r="G152" t="str">
            <v>BIDSTON MOSS</v>
          </cell>
          <cell r="H152" t="str">
            <v>GENERAL</v>
          </cell>
          <cell r="I152" t="str">
            <v>GENERAL</v>
          </cell>
          <cell r="J152" t="str">
            <v>NON-METERED WATER              .</v>
          </cell>
          <cell r="K152">
            <v>75300</v>
          </cell>
          <cell r="L152">
            <v>50000</v>
          </cell>
          <cell r="M152">
            <v>50000</v>
          </cell>
          <cell r="N152">
            <v>52500</v>
          </cell>
          <cell r="O152">
            <v>55125</v>
          </cell>
        </row>
        <row r="153">
          <cell r="A153" t="str">
            <v>Expenditure</v>
          </cell>
          <cell r="B153" t="str">
            <v>Closed Landfill Sites</v>
          </cell>
          <cell r="C153" t="str">
            <v>Premises - Maintenance</v>
          </cell>
          <cell r="D153" t="str">
            <v>PLAAA</v>
          </cell>
          <cell r="E153">
            <v>1643</v>
          </cell>
          <cell r="F153" t="str">
            <v>PLAAA1643</v>
          </cell>
          <cell r="G153" t="str">
            <v>BIDSTON MOSS</v>
          </cell>
          <cell r="H153" t="str">
            <v>GENERAL</v>
          </cell>
          <cell r="I153" t="str">
            <v>GENERAL</v>
          </cell>
          <cell r="J153" t="str">
            <v>MAINTENANCE CONTRACTS          .</v>
          </cell>
          <cell r="K153">
            <v>10150</v>
          </cell>
          <cell r="L153">
            <v>8996</v>
          </cell>
          <cell r="M153">
            <v>10843</v>
          </cell>
          <cell r="N153">
            <v>11085</v>
          </cell>
          <cell r="O153">
            <v>11339</v>
          </cell>
        </row>
        <row r="154">
          <cell r="A154" t="str">
            <v>Expenditure</v>
          </cell>
          <cell r="B154" t="str">
            <v>Closed Landfill Sites</v>
          </cell>
          <cell r="C154" t="str">
            <v>Premises - Electricity</v>
          </cell>
          <cell r="D154" t="str">
            <v>PLBAA</v>
          </cell>
          <cell r="E154">
            <v>1421</v>
          </cell>
          <cell r="F154" t="str">
            <v>PLBAA1421</v>
          </cell>
          <cell r="G154" t="str">
            <v>BILLINGE HILL</v>
          </cell>
          <cell r="H154" t="str">
            <v>GENERAL</v>
          </cell>
          <cell r="I154" t="str">
            <v>GENERAL</v>
          </cell>
          <cell r="J154" t="str">
            <v>ELECTRICITY USAGE              .</v>
          </cell>
          <cell r="K154">
            <v>11500</v>
          </cell>
          <cell r="L154">
            <v>10000</v>
          </cell>
          <cell r="M154">
            <v>10000</v>
          </cell>
          <cell r="N154">
            <v>10500</v>
          </cell>
          <cell r="O154">
            <v>11025</v>
          </cell>
        </row>
        <row r="155">
          <cell r="A155" t="str">
            <v>Expenditure</v>
          </cell>
          <cell r="B155" t="str">
            <v>Closed Landfill Sites</v>
          </cell>
          <cell r="C155" t="str">
            <v>Premises - Trade Effluent</v>
          </cell>
          <cell r="D155" t="str">
            <v>PLBAA</v>
          </cell>
          <cell r="E155">
            <v>1521</v>
          </cell>
          <cell r="F155" t="str">
            <v>PLBAA1521</v>
          </cell>
          <cell r="G155" t="str">
            <v>BILLINGE HILL</v>
          </cell>
          <cell r="H155" t="str">
            <v>GENERAL</v>
          </cell>
          <cell r="I155" t="str">
            <v>GENERAL</v>
          </cell>
          <cell r="J155" t="str">
            <v>NON-METERED WATER              .</v>
          </cell>
          <cell r="K155">
            <v>26250</v>
          </cell>
          <cell r="L155">
            <v>26250</v>
          </cell>
          <cell r="M155">
            <v>28750</v>
          </cell>
          <cell r="N155">
            <v>30075</v>
          </cell>
          <cell r="O155">
            <v>31466</v>
          </cell>
        </row>
        <row r="156">
          <cell r="A156" t="str">
            <v>Expenditure</v>
          </cell>
          <cell r="B156" t="str">
            <v>Closed Landfill Sites</v>
          </cell>
          <cell r="C156" t="str">
            <v>Premises - Maintenance</v>
          </cell>
          <cell r="D156" t="str">
            <v>PLBAA</v>
          </cell>
          <cell r="E156">
            <v>1643</v>
          </cell>
          <cell r="F156" t="str">
            <v>PLBAA1643</v>
          </cell>
          <cell r="G156" t="str">
            <v>BILLINGE HILL</v>
          </cell>
          <cell r="H156" t="str">
            <v>GENERAL</v>
          </cell>
          <cell r="I156" t="str">
            <v>GENERAL</v>
          </cell>
          <cell r="J156" t="str">
            <v>MAINTENANCE CONTRACTS          .</v>
          </cell>
          <cell r="K156">
            <v>16262</v>
          </cell>
          <cell r="L156">
            <v>15451</v>
          </cell>
          <cell r="M156">
            <v>29697</v>
          </cell>
          <cell r="N156">
            <v>20797</v>
          </cell>
          <cell r="O156">
            <v>27136</v>
          </cell>
        </row>
        <row r="157">
          <cell r="A157" t="str">
            <v>Expenditure</v>
          </cell>
          <cell r="B157" t="str">
            <v>Closed Landfill Sites</v>
          </cell>
          <cell r="C157" t="str">
            <v>Premises - Other Costs</v>
          </cell>
          <cell r="D157" t="str">
            <v>PLBAA</v>
          </cell>
          <cell r="E157">
            <v>3420</v>
          </cell>
          <cell r="F157" t="str">
            <v>PLBAA3420</v>
          </cell>
          <cell r="G157" t="str">
            <v>BILLINGE HILL</v>
          </cell>
          <cell r="H157" t="str">
            <v>GENERAL</v>
          </cell>
          <cell r="I157" t="str">
            <v>GENERAL</v>
          </cell>
          <cell r="J157" t="str">
            <v>CONSULTANTS FEE                .</v>
          </cell>
          <cell r="K157">
            <v>7600</v>
          </cell>
          <cell r="L157">
            <v>7600</v>
          </cell>
          <cell r="M157">
            <v>7980</v>
          </cell>
          <cell r="N157">
            <v>8379</v>
          </cell>
          <cell r="O157">
            <v>8798</v>
          </cell>
        </row>
        <row r="158">
          <cell r="A158" t="str">
            <v>Expenditure</v>
          </cell>
          <cell r="B158" t="str">
            <v>Closed Landfill Sites</v>
          </cell>
          <cell r="C158" t="str">
            <v>Premises - Other Costs</v>
          </cell>
          <cell r="D158" t="str">
            <v>PLCAA</v>
          </cell>
          <cell r="E158">
            <v>1643</v>
          </cell>
          <cell r="F158" t="str">
            <v>PLCAA1643</v>
          </cell>
          <cell r="G158" t="str">
            <v>WD CONTRACTS</v>
          </cell>
          <cell r="H158" t="str">
            <v>GENERAL</v>
          </cell>
          <cell r="I158" t="str">
            <v>WASTE FACILITIES</v>
          </cell>
          <cell r="J158" t="str">
            <v>MAINTENANCE CONTRACTS          .</v>
          </cell>
          <cell r="K158">
            <v>21500</v>
          </cell>
          <cell r="L158">
            <v>74220</v>
          </cell>
          <cell r="M158">
            <v>37844</v>
          </cell>
          <cell r="N158">
            <v>38992</v>
          </cell>
          <cell r="O158">
            <v>32557</v>
          </cell>
        </row>
        <row r="159">
          <cell r="A159" t="str">
            <v>Expenditure</v>
          </cell>
          <cell r="B159" t="str">
            <v>Closed Landfill Sites</v>
          </cell>
          <cell r="C159" t="str">
            <v>Premises - Maintenance</v>
          </cell>
          <cell r="D159" t="str">
            <v>PLCAB</v>
          </cell>
          <cell r="E159">
            <v>1060</v>
          </cell>
          <cell r="F159" t="str">
            <v>PLCAB1060</v>
          </cell>
          <cell r="G159" t="str">
            <v>CLOSED LANDFILL SITES</v>
          </cell>
          <cell r="H159" t="str">
            <v>GENERAL</v>
          </cell>
          <cell r="I159" t="str">
            <v>BILL BRAIDFORD</v>
          </cell>
          <cell r="J159" t="str">
            <v>PLANNED-GENERAL ALTS/IMPROV    .</v>
          </cell>
          <cell r="K159">
            <v>10110</v>
          </cell>
          <cell r="L159">
            <v>27750</v>
          </cell>
          <cell r="M159">
            <v>15000</v>
          </cell>
          <cell r="N159">
            <v>15300</v>
          </cell>
          <cell r="O159">
            <v>15606</v>
          </cell>
        </row>
        <row r="160">
          <cell r="A160" t="str">
            <v>Expenditure</v>
          </cell>
          <cell r="B160" t="str">
            <v>Closed Landfill Sites</v>
          </cell>
          <cell r="C160" t="str">
            <v>S&amp;S - Aerial Surveys</v>
          </cell>
          <cell r="D160" t="str">
            <v>PLCAB</v>
          </cell>
          <cell r="E160">
            <v>3420</v>
          </cell>
          <cell r="F160" t="str">
            <v>PLCAB3420</v>
          </cell>
          <cell r="G160" t="str">
            <v>CLOSED LANDFILL SITES</v>
          </cell>
          <cell r="H160" t="str">
            <v>GENERAL</v>
          </cell>
          <cell r="I160" t="str">
            <v>BILL BRAIDFORD</v>
          </cell>
          <cell r="J160" t="str">
            <v>CONSULTANTS FEE                .</v>
          </cell>
          <cell r="K160">
            <v>5055</v>
          </cell>
          <cell r="L160">
            <v>5050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Expenditure</v>
          </cell>
          <cell r="B161" t="str">
            <v>Closed Landfill Sites</v>
          </cell>
          <cell r="C161" t="str">
            <v>S&amp;S - Resistivity Surveys</v>
          </cell>
          <cell r="D161" t="str">
            <v>PLCAB</v>
          </cell>
          <cell r="E161">
            <v>3420</v>
          </cell>
          <cell r="F161" t="str">
            <v>PLCAB3420</v>
          </cell>
          <cell r="G161" t="str">
            <v>CLOSED LANDFILL SITES</v>
          </cell>
          <cell r="H161" t="str">
            <v>GENERAL</v>
          </cell>
          <cell r="I161" t="str">
            <v>BILL BRAIDFORD</v>
          </cell>
          <cell r="J161" t="str">
            <v>CONSULTANTS FEE                .</v>
          </cell>
          <cell r="K161">
            <v>5055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Expenditure</v>
          </cell>
          <cell r="B162" t="str">
            <v>Closed Landfill Sites</v>
          </cell>
          <cell r="C162" t="str">
            <v>S&amp;S - Legal Compliance</v>
          </cell>
          <cell r="D162" t="str">
            <v>PLCAB</v>
          </cell>
          <cell r="E162">
            <v>3420</v>
          </cell>
          <cell r="F162" t="str">
            <v>PLCAB3420</v>
          </cell>
          <cell r="G162" t="str">
            <v>CLOSED LANDFILL SITES</v>
          </cell>
          <cell r="H162" t="str">
            <v>GENERAL</v>
          </cell>
          <cell r="I162" t="str">
            <v>BILL BRAIDFORD</v>
          </cell>
          <cell r="J162" t="str">
            <v>CONSULTANTS FEE                .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Expenditure</v>
          </cell>
          <cell r="B163" t="str">
            <v>Closed Landfill Sites</v>
          </cell>
          <cell r="C163" t="str">
            <v>S&amp;S - Analyst Fees</v>
          </cell>
          <cell r="D163" t="str">
            <v>PLCAB</v>
          </cell>
          <cell r="E163">
            <v>3424</v>
          </cell>
          <cell r="F163" t="str">
            <v>PLCAB3424</v>
          </cell>
          <cell r="G163" t="str">
            <v>CLOSED LANDFILL SITES</v>
          </cell>
          <cell r="H163" t="str">
            <v>GENERAL</v>
          </cell>
          <cell r="I163" t="str">
            <v>BILL BRAIDFORD</v>
          </cell>
          <cell r="J163" t="str">
            <v>ANALYST                        .</v>
          </cell>
          <cell r="K163">
            <v>25275</v>
          </cell>
          <cell r="L163">
            <v>22000</v>
          </cell>
          <cell r="M163">
            <v>25000</v>
          </cell>
          <cell r="N163">
            <v>25500</v>
          </cell>
          <cell r="O163">
            <v>26010</v>
          </cell>
        </row>
        <row r="164">
          <cell r="A164" t="str">
            <v>Expenditure</v>
          </cell>
          <cell r="B164" t="str">
            <v>Closed Landfill Sites</v>
          </cell>
          <cell r="C164" t="str">
            <v>Premises - Trade Effluent</v>
          </cell>
          <cell r="D164" t="str">
            <v>PLCCA</v>
          </cell>
          <cell r="E164">
            <v>1521</v>
          </cell>
          <cell r="F164" t="str">
            <v>PLCCA1521</v>
          </cell>
          <cell r="G164" t="str">
            <v>CLOSED LANDFILL SITES</v>
          </cell>
          <cell r="H164" t="str">
            <v>FOUL LANE</v>
          </cell>
          <cell r="I164" t="str">
            <v>GENERAL</v>
          </cell>
          <cell r="J164" t="str">
            <v>NON-METERED WATER              .</v>
          </cell>
          <cell r="K164">
            <v>31300</v>
          </cell>
          <cell r="L164">
            <v>28000</v>
          </cell>
          <cell r="M164">
            <v>30450</v>
          </cell>
          <cell r="N164">
            <v>31973</v>
          </cell>
          <cell r="O164">
            <v>33571</v>
          </cell>
        </row>
        <row r="165">
          <cell r="A165" t="str">
            <v>Expenditure</v>
          </cell>
          <cell r="B165" t="str">
            <v>Closed Landfill Sites</v>
          </cell>
          <cell r="C165" t="str">
            <v>Premises - Maintenance</v>
          </cell>
          <cell r="D165" t="str">
            <v>PLCCA</v>
          </cell>
          <cell r="E165">
            <v>1643</v>
          </cell>
          <cell r="F165" t="str">
            <v>PLCCA1643</v>
          </cell>
          <cell r="G165" t="str">
            <v>CLOSED LANDFILL SITES</v>
          </cell>
          <cell r="H165" t="str">
            <v>FOUL LANE</v>
          </cell>
          <cell r="I165" t="str">
            <v>GENERAL</v>
          </cell>
          <cell r="J165" t="str">
            <v>MAINTENANCE CONTRACTS          .</v>
          </cell>
          <cell r="K165">
            <v>14300</v>
          </cell>
          <cell r="L165">
            <v>6042</v>
          </cell>
          <cell r="M165">
            <v>16878</v>
          </cell>
          <cell r="N165">
            <v>9643</v>
          </cell>
          <cell r="O165">
            <v>11419</v>
          </cell>
        </row>
        <row r="166">
          <cell r="A166" t="str">
            <v>Expenditure</v>
          </cell>
          <cell r="B166" t="str">
            <v>Closed Landfill Sites</v>
          </cell>
          <cell r="C166" t="str">
            <v>Premises - Electricity</v>
          </cell>
          <cell r="D166" t="str">
            <v>PLCDA</v>
          </cell>
          <cell r="E166">
            <v>1421</v>
          </cell>
          <cell r="F166" t="str">
            <v>PLCDA1421</v>
          </cell>
          <cell r="G166" t="str">
            <v>CLOSED LANDFILL SITES</v>
          </cell>
          <cell r="H166" t="str">
            <v>RED QUARRY</v>
          </cell>
          <cell r="I166" t="str">
            <v>GENERAL</v>
          </cell>
          <cell r="J166" t="str">
            <v>ELECTRICITY USAGE              .</v>
          </cell>
          <cell r="K166">
            <v>1400</v>
          </cell>
          <cell r="L166">
            <v>325</v>
          </cell>
          <cell r="M166">
            <v>2000</v>
          </cell>
          <cell r="N166">
            <v>2100</v>
          </cell>
          <cell r="O166">
            <v>2205</v>
          </cell>
        </row>
        <row r="167">
          <cell r="A167" t="str">
            <v>Expenditure</v>
          </cell>
          <cell r="B167" t="str">
            <v>Closed Landfill Sites</v>
          </cell>
          <cell r="C167" t="str">
            <v>Premises - Trade Effluent</v>
          </cell>
          <cell r="D167" t="str">
            <v>PLCDA</v>
          </cell>
          <cell r="E167">
            <v>1521</v>
          </cell>
          <cell r="F167" t="str">
            <v>PLCDA1521</v>
          </cell>
          <cell r="G167" t="str">
            <v>CLOSED LANDFILL SITES</v>
          </cell>
          <cell r="H167" t="str">
            <v>RED QUARRY</v>
          </cell>
          <cell r="I167" t="str">
            <v>GENERAL</v>
          </cell>
          <cell r="J167" t="str">
            <v>NON-METERED WATER              .</v>
          </cell>
          <cell r="K167">
            <v>3500</v>
          </cell>
          <cell r="L167">
            <v>350</v>
          </cell>
          <cell r="M167">
            <v>1000</v>
          </cell>
          <cell r="N167">
            <v>1050</v>
          </cell>
          <cell r="O167">
            <v>1103</v>
          </cell>
        </row>
        <row r="168">
          <cell r="A168" t="str">
            <v>Expenditure</v>
          </cell>
          <cell r="B168" t="str">
            <v>Closed Landfill Sites</v>
          </cell>
          <cell r="C168" t="str">
            <v>Premises - Maintenance</v>
          </cell>
          <cell r="D168" t="str">
            <v>PLCDA</v>
          </cell>
          <cell r="E168">
            <v>1643</v>
          </cell>
          <cell r="F168" t="str">
            <v>PLCDA1643</v>
          </cell>
          <cell r="G168" t="str">
            <v>CLOSED LANDFILL SITES</v>
          </cell>
          <cell r="H168" t="str">
            <v>RED QUARRY</v>
          </cell>
          <cell r="I168" t="str">
            <v>GENERAL</v>
          </cell>
          <cell r="J168" t="str">
            <v>MAINTENANCE CONTRACTS          .</v>
          </cell>
          <cell r="K168">
            <v>4850</v>
          </cell>
          <cell r="L168">
            <v>1450</v>
          </cell>
          <cell r="M168">
            <v>5043</v>
          </cell>
          <cell r="N168">
            <v>5245</v>
          </cell>
          <cell r="O168">
            <v>5457</v>
          </cell>
        </row>
        <row r="169">
          <cell r="A169" t="str">
            <v>Expenditure</v>
          </cell>
          <cell r="B169" t="str">
            <v>Closed Landfill Sites</v>
          </cell>
          <cell r="C169" t="str">
            <v>Premises - Maintenance</v>
          </cell>
          <cell r="D169" t="str">
            <v>PLCEA</v>
          </cell>
          <cell r="E169">
            <v>1643</v>
          </cell>
          <cell r="F169" t="str">
            <v>PLCEA1643</v>
          </cell>
          <cell r="G169" t="str">
            <v>CLOSED LANDFILL SITES</v>
          </cell>
          <cell r="H169" t="str">
            <v>ROUGHDALES</v>
          </cell>
          <cell r="I169" t="str">
            <v>GENERAL</v>
          </cell>
          <cell r="J169" t="str">
            <v>MAINTENANCE CONTRACTS          .</v>
          </cell>
          <cell r="K169">
            <v>11700</v>
          </cell>
          <cell r="L169">
            <v>11592</v>
          </cell>
          <cell r="M169">
            <v>8033</v>
          </cell>
          <cell r="N169">
            <v>8315</v>
          </cell>
          <cell r="O169">
            <v>8610</v>
          </cell>
        </row>
        <row r="170">
          <cell r="A170" t="str">
            <v>Expenditure</v>
          </cell>
          <cell r="B170" t="str">
            <v>Closed Landfill Sites</v>
          </cell>
          <cell r="C170" t="str">
            <v>Premises - Maintenance</v>
          </cell>
          <cell r="D170" t="str">
            <v>PLCEA</v>
          </cell>
          <cell r="E170">
            <v>1421</v>
          </cell>
          <cell r="F170" t="str">
            <v>PLCEA1421</v>
          </cell>
          <cell r="G170" t="str">
            <v>CLOSED LANDFILL SITES</v>
          </cell>
          <cell r="H170" t="str">
            <v>ROUGHDALES</v>
          </cell>
          <cell r="I170" t="str">
            <v>GENERAL</v>
          </cell>
          <cell r="J170" t="str">
            <v>ELECTRICITY USAGE              .</v>
          </cell>
          <cell r="K170">
            <v>309</v>
          </cell>
          <cell r="L170">
            <v>2400</v>
          </cell>
          <cell r="M170">
            <v>2000</v>
          </cell>
          <cell r="N170">
            <v>2100</v>
          </cell>
          <cell r="O170">
            <v>2205</v>
          </cell>
        </row>
        <row r="171">
          <cell r="A171" t="str">
            <v>Expenditure</v>
          </cell>
          <cell r="B171" t="str">
            <v>Closed Landfill Sites</v>
          </cell>
          <cell r="C171" t="str">
            <v>Premises - Maintenance</v>
          </cell>
          <cell r="D171" t="str">
            <v>PLCFA</v>
          </cell>
          <cell r="E171">
            <v>1643</v>
          </cell>
          <cell r="F171" t="str">
            <v>PLCFA1643</v>
          </cell>
          <cell r="G171" t="str">
            <v>CLOSED LANDFILL SITES</v>
          </cell>
          <cell r="H171" t="str">
            <v>SEFTON MEADOWS 3</v>
          </cell>
          <cell r="I171" t="str">
            <v>GENERAL</v>
          </cell>
          <cell r="J171" t="str">
            <v>MAINTENANCE CONTRACTS          .</v>
          </cell>
          <cell r="K171">
            <v>7900</v>
          </cell>
          <cell r="L171">
            <v>5133</v>
          </cell>
          <cell r="M171">
            <v>8440</v>
          </cell>
          <cell r="N171">
            <v>7982</v>
          </cell>
          <cell r="O171">
            <v>8526</v>
          </cell>
        </row>
        <row r="172">
          <cell r="A172" t="str">
            <v>Expenditure</v>
          </cell>
          <cell r="B172" t="str">
            <v>Closed Landfill Sites</v>
          </cell>
          <cell r="C172" t="str">
            <v>Premises - Maintenance</v>
          </cell>
          <cell r="D172" t="str">
            <v>PLCGA</v>
          </cell>
          <cell r="E172">
            <v>1643</v>
          </cell>
          <cell r="F172" t="str">
            <v>PLCGA1643</v>
          </cell>
          <cell r="G172" t="str">
            <v>CLOSED LANDFILL SITES</v>
          </cell>
          <cell r="H172" t="str">
            <v>SEFTON MEADOWS 2</v>
          </cell>
          <cell r="I172" t="str">
            <v>GENERAL</v>
          </cell>
          <cell r="J172" t="str">
            <v>MAINTENANCE CONTRACTS          .</v>
          </cell>
          <cell r="K172">
            <v>11250</v>
          </cell>
          <cell r="L172">
            <v>5357</v>
          </cell>
          <cell r="M172">
            <v>10458</v>
          </cell>
          <cell r="N172">
            <v>12235</v>
          </cell>
          <cell r="O172">
            <v>11071</v>
          </cell>
        </row>
        <row r="173">
          <cell r="A173" t="str">
            <v>Expenditure</v>
          </cell>
          <cell r="B173" t="str">
            <v>Closed Landfill Sites</v>
          </cell>
          <cell r="C173" t="str">
            <v>Premises - Electricity</v>
          </cell>
          <cell r="D173" t="str">
            <v>PLCHA</v>
          </cell>
          <cell r="E173">
            <v>1421</v>
          </cell>
          <cell r="F173" t="str">
            <v>PLCHA1421</v>
          </cell>
          <cell r="G173" t="str">
            <v>CLOSED LANDFILL SITES</v>
          </cell>
          <cell r="H173" t="str">
            <v>SEFTON MEADOWS GENERAL</v>
          </cell>
          <cell r="I173" t="str">
            <v>GENERAL</v>
          </cell>
          <cell r="J173" t="str">
            <v>ELECTRICITY USAGE              .</v>
          </cell>
          <cell r="K173">
            <v>19500</v>
          </cell>
          <cell r="L173">
            <v>12000</v>
          </cell>
          <cell r="M173">
            <v>12250</v>
          </cell>
          <cell r="N173">
            <v>12863</v>
          </cell>
          <cell r="O173">
            <v>13506</v>
          </cell>
        </row>
        <row r="174">
          <cell r="A174" t="str">
            <v>Expenditure</v>
          </cell>
          <cell r="B174" t="str">
            <v>Closed Landfill Sites</v>
          </cell>
          <cell r="C174" t="str">
            <v>Premises - Trade Effluent</v>
          </cell>
          <cell r="D174" t="str">
            <v>PLCHA</v>
          </cell>
          <cell r="E174">
            <v>1521</v>
          </cell>
          <cell r="F174" t="str">
            <v>PLCHA1521</v>
          </cell>
          <cell r="G174" t="str">
            <v>CLOSED LANDFILL SITES</v>
          </cell>
          <cell r="H174" t="str">
            <v>SEFTON MEADOWS GENERAL</v>
          </cell>
          <cell r="I174" t="str">
            <v>GENERAL</v>
          </cell>
          <cell r="J174" t="str">
            <v>NON-METERED WATER              .</v>
          </cell>
          <cell r="K174">
            <v>89750</v>
          </cell>
          <cell r="L174">
            <v>89750</v>
          </cell>
          <cell r="M174">
            <v>97650</v>
          </cell>
          <cell r="N174">
            <v>102533</v>
          </cell>
          <cell r="O174">
            <v>107659</v>
          </cell>
        </row>
        <row r="175">
          <cell r="A175" t="str">
            <v>Expenditure</v>
          </cell>
          <cell r="B175" t="str">
            <v>Rents, Dep, Def Grant</v>
          </cell>
          <cell r="C175" t="str">
            <v>Depreciation</v>
          </cell>
          <cell r="D175" t="str">
            <v>PHAAA</v>
          </cell>
          <cell r="E175">
            <v>7000</v>
          </cell>
          <cell r="F175" t="str">
            <v>PHAAA7000</v>
          </cell>
          <cell r="G175" t="str">
            <v>[WRC] GENERAL</v>
          </cell>
          <cell r="H175" t="str">
            <v>GENERAL</v>
          </cell>
          <cell r="I175" t="str">
            <v>GENERAL</v>
          </cell>
          <cell r="J175" t="str">
            <v>DEFERRED CHARGES               .</v>
          </cell>
          <cell r="K175">
            <v>1637058</v>
          </cell>
          <cell r="L175">
            <v>1309932.6623376624</v>
          </cell>
          <cell r="M175">
            <v>1309932.6623376624</v>
          </cell>
          <cell r="N175">
            <v>1309932.6623376624</v>
          </cell>
          <cell r="O175">
            <v>1309932.6623376624</v>
          </cell>
        </row>
        <row r="176">
          <cell r="A176" t="str">
            <v>Expenditure</v>
          </cell>
          <cell r="B176" t="str">
            <v>Rents, Dep, Def Grant</v>
          </cell>
          <cell r="C176" t="str">
            <v>Deferred Grant</v>
          </cell>
          <cell r="D176" t="str">
            <v>PHAAA</v>
          </cell>
          <cell r="E176">
            <v>9350</v>
          </cell>
          <cell r="F176" t="str">
            <v>PHAAA9350</v>
          </cell>
          <cell r="G176" t="str">
            <v>[WRC] GENERAL</v>
          </cell>
          <cell r="H176" t="str">
            <v>GENERAL</v>
          </cell>
          <cell r="I176" t="str">
            <v>GENERAL</v>
          </cell>
          <cell r="J176" t="str">
            <v>RECEIPTS FROM OTHER FUNDS      .</v>
          </cell>
          <cell r="K176">
            <v>-721963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Expenditure</v>
          </cell>
          <cell r="B177" t="str">
            <v>Rents, Dep, Def Grant</v>
          </cell>
          <cell r="C177" t="str">
            <v>Rent</v>
          </cell>
          <cell r="D177" t="str">
            <v>PHBAA</v>
          </cell>
          <cell r="E177">
            <v>1500</v>
          </cell>
          <cell r="F177" t="str">
            <v>PHBAA1500</v>
          </cell>
          <cell r="G177" t="str">
            <v>WEST KIRKBY</v>
          </cell>
          <cell r="H177" t="str">
            <v>GENERAL</v>
          </cell>
          <cell r="I177" t="str">
            <v>GENERAL</v>
          </cell>
          <cell r="J177" t="str">
            <v>ANNUAL RENTS                   .</v>
          </cell>
          <cell r="K177">
            <v>30884</v>
          </cell>
          <cell r="L177">
            <v>33625</v>
          </cell>
          <cell r="M177">
            <v>36884</v>
          </cell>
          <cell r="N177">
            <v>31384</v>
          </cell>
          <cell r="O177">
            <v>31884</v>
          </cell>
        </row>
        <row r="178">
          <cell r="A178" t="str">
            <v>Expenditure</v>
          </cell>
          <cell r="B178" t="str">
            <v>Rents, Dep, Def Grant</v>
          </cell>
          <cell r="C178" t="str">
            <v>Rent</v>
          </cell>
          <cell r="D178" t="str">
            <v>PHDAA</v>
          </cell>
          <cell r="E178">
            <v>1500</v>
          </cell>
          <cell r="F178" t="str">
            <v>PHDAA1500</v>
          </cell>
          <cell r="G178" t="str">
            <v>SOUTHERNS LANE</v>
          </cell>
          <cell r="H178" t="str">
            <v>GENERAL</v>
          </cell>
          <cell r="I178" t="str">
            <v>GENERAL</v>
          </cell>
          <cell r="J178" t="str">
            <v>ANNUAL RENTS                   .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Expenditure</v>
          </cell>
          <cell r="B179" t="str">
            <v>Rents, Dep, Def Grant</v>
          </cell>
          <cell r="C179" t="str">
            <v>Rent</v>
          </cell>
          <cell r="D179" t="str">
            <v>PHEAA</v>
          </cell>
          <cell r="E179">
            <v>1500</v>
          </cell>
          <cell r="F179" t="str">
            <v>PHEAA1500</v>
          </cell>
          <cell r="G179" t="str">
            <v>TASKER TERRACE</v>
          </cell>
          <cell r="H179" t="str">
            <v>GENERAL</v>
          </cell>
          <cell r="I179" t="str">
            <v>GENERAL</v>
          </cell>
          <cell r="J179" t="str">
            <v>ANNUAL RENTS                   .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 t="str">
            <v>Expenditure</v>
          </cell>
          <cell r="B180" t="str">
            <v>Rents, Dep, Def Grant</v>
          </cell>
          <cell r="C180" t="str">
            <v>Rent</v>
          </cell>
          <cell r="D180" t="str">
            <v>PHFAA</v>
          </cell>
          <cell r="E180">
            <v>1500</v>
          </cell>
          <cell r="F180" t="str">
            <v>PHFAA1500</v>
          </cell>
          <cell r="G180" t="str">
            <v>KIRKBY</v>
          </cell>
          <cell r="H180" t="str">
            <v>GENERAL</v>
          </cell>
          <cell r="I180" t="str">
            <v>GENERAL</v>
          </cell>
          <cell r="J180" t="str">
            <v>ANNUAL RENTS                   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Expenditure</v>
          </cell>
          <cell r="B181" t="str">
            <v>Rents, Dep, Def Grant</v>
          </cell>
          <cell r="C181" t="str">
            <v>Rates</v>
          </cell>
          <cell r="D181" t="str">
            <v>PHFAA</v>
          </cell>
          <cell r="E181">
            <v>1510</v>
          </cell>
          <cell r="F181" t="str">
            <v>PHFAA1510</v>
          </cell>
          <cell r="G181" t="str">
            <v>KIRKBY</v>
          </cell>
          <cell r="H181" t="str">
            <v>GENERAL</v>
          </cell>
          <cell r="I181" t="str">
            <v>GENERAL</v>
          </cell>
          <cell r="J181" t="str">
            <v>RATES                          .</v>
          </cell>
          <cell r="K181">
            <v>390463</v>
          </cell>
          <cell r="L181">
            <v>391023</v>
          </cell>
          <cell r="M181">
            <v>415074</v>
          </cell>
          <cell r="N181">
            <v>426419</v>
          </cell>
          <cell r="O181">
            <v>447240</v>
          </cell>
        </row>
        <row r="182">
          <cell r="A182" t="str">
            <v>Expenditure</v>
          </cell>
          <cell r="B182" t="str">
            <v>Rents, Dep, Def Grant</v>
          </cell>
          <cell r="C182" t="str">
            <v>Rates</v>
          </cell>
          <cell r="D182" t="str">
            <v>PHIAA</v>
          </cell>
          <cell r="E182">
            <v>1510</v>
          </cell>
          <cell r="F182" t="str">
            <v>PHIAA1510</v>
          </cell>
          <cell r="G182" t="str">
            <v>OTTERSPOOL</v>
          </cell>
          <cell r="H182" t="str">
            <v>GENERAL</v>
          </cell>
          <cell r="I182" t="str">
            <v>GENERAL</v>
          </cell>
          <cell r="J182" t="str">
            <v>RATES                          .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 t="str">
            <v>Expenditure</v>
          </cell>
          <cell r="B183" t="str">
            <v>Rents, Dep, Def Grant</v>
          </cell>
          <cell r="C183" t="str">
            <v>Rates</v>
          </cell>
          <cell r="D183" t="str">
            <v>PHJAA</v>
          </cell>
          <cell r="E183">
            <v>1510</v>
          </cell>
          <cell r="F183" t="str">
            <v>PHJAA1510</v>
          </cell>
          <cell r="G183" t="str">
            <v>FORMBY</v>
          </cell>
          <cell r="H183" t="str">
            <v>GENERAL</v>
          </cell>
          <cell r="I183" t="str">
            <v>GENERAL</v>
          </cell>
          <cell r="J183" t="str">
            <v>RATES                          .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Expenditure</v>
          </cell>
          <cell r="B184" t="str">
            <v>Rents, Dep, Def Grant</v>
          </cell>
          <cell r="C184" t="str">
            <v>Rates</v>
          </cell>
          <cell r="D184" t="str">
            <v>PHKAA</v>
          </cell>
          <cell r="E184">
            <v>1510</v>
          </cell>
          <cell r="F184" t="str">
            <v>PHKAA1510</v>
          </cell>
          <cell r="G184" t="str">
            <v>SEFTON MEADOWS</v>
          </cell>
          <cell r="H184" t="str">
            <v>GENERAL</v>
          </cell>
          <cell r="I184" t="str">
            <v>GENERAL</v>
          </cell>
          <cell r="J184" t="str">
            <v>RATES                          .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Expenditure</v>
          </cell>
          <cell r="B185" t="str">
            <v>Rents, Dep, Def Grant</v>
          </cell>
          <cell r="C185" t="str">
            <v>Rates</v>
          </cell>
          <cell r="D185" t="str">
            <v>PHLAA</v>
          </cell>
          <cell r="E185">
            <v>1510</v>
          </cell>
          <cell r="F185" t="str">
            <v>PHLAA1510</v>
          </cell>
          <cell r="G185" t="str">
            <v>SOUTH SEFTON</v>
          </cell>
          <cell r="H185" t="str">
            <v>GENERAL</v>
          </cell>
          <cell r="I185" t="str">
            <v>GENERAL</v>
          </cell>
          <cell r="J185" t="str">
            <v>RATES                          .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Expenditure</v>
          </cell>
          <cell r="B186" t="str">
            <v>Rents, Dep, Def Grant</v>
          </cell>
          <cell r="C186" t="str">
            <v>Rates</v>
          </cell>
          <cell r="D186" t="str">
            <v>PHNAA</v>
          </cell>
          <cell r="E186">
            <v>1510</v>
          </cell>
          <cell r="F186" t="str">
            <v>PHNAA1510</v>
          </cell>
          <cell r="G186" t="str">
            <v>HUYTON WTS</v>
          </cell>
          <cell r="H186" t="str">
            <v>GENERAL</v>
          </cell>
          <cell r="I186" t="str">
            <v>GENERAL</v>
          </cell>
          <cell r="J186" t="str">
            <v>RATES                          .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Expenditure</v>
          </cell>
          <cell r="B187" t="str">
            <v>Rents, Dep, Def Grant</v>
          </cell>
          <cell r="C187" t="str">
            <v>Rates</v>
          </cell>
          <cell r="D187" t="str">
            <v>PHOAA</v>
          </cell>
          <cell r="E187">
            <v>1510</v>
          </cell>
          <cell r="F187" t="str">
            <v>PHOAA1510</v>
          </cell>
          <cell r="G187" t="str">
            <v>FOUL LANE WTS</v>
          </cell>
          <cell r="H187" t="str">
            <v>GENERAL</v>
          </cell>
          <cell r="I187" t="str">
            <v>GENERAL</v>
          </cell>
          <cell r="J187" t="str">
            <v>RATES                          .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Expenditure</v>
          </cell>
          <cell r="B188" t="str">
            <v>Rents, Dep, Def Grant</v>
          </cell>
          <cell r="C188" t="str">
            <v>Rates</v>
          </cell>
          <cell r="D188" t="str">
            <v>PHPAA</v>
          </cell>
          <cell r="E188">
            <v>1510</v>
          </cell>
          <cell r="F188" t="str">
            <v>PHPAA1510</v>
          </cell>
          <cell r="G188" t="str">
            <v>GILLMOSS WTS</v>
          </cell>
          <cell r="H188" t="str">
            <v>GENERAL</v>
          </cell>
          <cell r="I188" t="str">
            <v>GENERAL</v>
          </cell>
          <cell r="J188" t="str">
            <v>RATES                          .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Expenditure</v>
          </cell>
          <cell r="B189" t="str">
            <v>Rents, Dep, Def Grant</v>
          </cell>
          <cell r="C189" t="str">
            <v>Huyton NTDP</v>
          </cell>
          <cell r="D189" t="str">
            <v>PSAAA</v>
          </cell>
          <cell r="E189">
            <v>1510</v>
          </cell>
          <cell r="F189" t="str">
            <v>PSAAA1510</v>
          </cell>
          <cell r="G189" t="str">
            <v>ORCHID - STRETTON WAY&lt;HUYTON</v>
          </cell>
          <cell r="H189" t="str">
            <v>GENERAL</v>
          </cell>
          <cell r="I189" t="str">
            <v>GENERAL</v>
          </cell>
          <cell r="J189" t="str">
            <v>RATES                          .</v>
          </cell>
          <cell r="K189">
            <v>0</v>
          </cell>
          <cell r="L189">
            <v>10648</v>
          </cell>
          <cell r="M189">
            <v>11180</v>
          </cell>
          <cell r="N189">
            <v>11739</v>
          </cell>
          <cell r="O189">
            <v>12326</v>
          </cell>
        </row>
        <row r="190">
          <cell r="A190" t="str">
            <v>Expenditure</v>
          </cell>
          <cell r="B190" t="str">
            <v>Rents, Dep, Def Grant</v>
          </cell>
          <cell r="C190" t="str">
            <v>Huyton NTDP</v>
          </cell>
          <cell r="D190" t="str">
            <v>PSAAA</v>
          </cell>
          <cell r="E190">
            <v>1520</v>
          </cell>
          <cell r="F190" t="str">
            <v>PSAAA1520</v>
          </cell>
          <cell r="G190" t="str">
            <v>ORCHID - STRETTON WAY&lt;HUYTON</v>
          </cell>
          <cell r="H190" t="str">
            <v>GENERAL</v>
          </cell>
          <cell r="I190" t="str">
            <v>GENERAL</v>
          </cell>
          <cell r="J190" t="str">
            <v>METERED WATER                  .</v>
          </cell>
          <cell r="K190">
            <v>0</v>
          </cell>
          <cell r="L190">
            <v>3489</v>
          </cell>
          <cell r="M190">
            <v>3663</v>
          </cell>
          <cell r="N190">
            <v>3846</v>
          </cell>
          <cell r="O190">
            <v>4038</v>
          </cell>
        </row>
        <row r="191">
          <cell r="A191" t="str">
            <v>Expenditure</v>
          </cell>
          <cell r="B191" t="str">
            <v>Rents, Dep, Def Grant</v>
          </cell>
          <cell r="C191" t="str">
            <v>Huyton NTDP</v>
          </cell>
          <cell r="D191" t="str">
            <v>PSAAA</v>
          </cell>
          <cell r="E191">
            <v>3400</v>
          </cell>
          <cell r="F191" t="str">
            <v>PSAAA3400</v>
          </cell>
          <cell r="G191" t="str">
            <v>ORCHID - STRETTON WAY&lt;HUYTON</v>
          </cell>
          <cell r="H191" t="str">
            <v>GENERAL</v>
          </cell>
          <cell r="I191" t="str">
            <v>GENERAL</v>
          </cell>
          <cell r="J191" t="str">
            <v>LEGAL EXPENSES                 .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Expenditure</v>
          </cell>
          <cell r="B192" t="str">
            <v>Rents, Dep, Def Grant</v>
          </cell>
          <cell r="C192" t="str">
            <v>Huyton NTDP</v>
          </cell>
          <cell r="D192" t="str">
            <v>PSAAA</v>
          </cell>
          <cell r="E192">
            <v>3420</v>
          </cell>
          <cell r="F192" t="str">
            <v>PSAAA3420</v>
          </cell>
          <cell r="G192" t="str">
            <v>ORCHID - STRETTON WAY&lt;HUYTON</v>
          </cell>
          <cell r="H192" t="str">
            <v>GENERAL</v>
          </cell>
          <cell r="I192" t="str">
            <v>GENERAL</v>
          </cell>
          <cell r="J192" t="str">
            <v>CONSULTANTS FEE                .</v>
          </cell>
          <cell r="K192">
            <v>0</v>
          </cell>
          <cell r="L192">
            <v>40000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Income</v>
          </cell>
          <cell r="B193" t="str">
            <v>Rents, Dep, Def Grant</v>
          </cell>
          <cell r="C193" t="str">
            <v>Huyton NTDP Lease</v>
          </cell>
          <cell r="D193" t="str">
            <v>PSAAA</v>
          </cell>
          <cell r="E193">
            <v>8310</v>
          </cell>
          <cell r="F193" t="str">
            <v>PSAAA8310</v>
          </cell>
          <cell r="G193" t="str">
            <v>ORCHID - STRETTON WAY&lt;HUYTON</v>
          </cell>
          <cell r="H193" t="str">
            <v>GENERAL</v>
          </cell>
          <cell r="I193" t="str">
            <v>GENERAL</v>
          </cell>
          <cell r="J193" t="str">
            <v>TENANT                         .</v>
          </cell>
          <cell r="K193">
            <v>-789996</v>
          </cell>
          <cell r="L193">
            <v>-829996</v>
          </cell>
          <cell r="M193">
            <v>-829996</v>
          </cell>
          <cell r="N193">
            <v>-829996</v>
          </cell>
          <cell r="O193">
            <v>-829996</v>
          </cell>
        </row>
        <row r="194">
          <cell r="A194" t="str">
            <v>Expenditure</v>
          </cell>
          <cell r="B194" t="str">
            <v>Recycling Credits</v>
          </cell>
          <cell r="C194" t="str">
            <v>RC Liverpool</v>
          </cell>
          <cell r="D194" t="str">
            <v>PJABA</v>
          </cell>
          <cell r="E194">
            <v>4402</v>
          </cell>
          <cell r="F194" t="str">
            <v>PJABA4402</v>
          </cell>
          <cell r="G194" t="str">
            <v>THIRD PARTY</v>
          </cell>
          <cell r="H194" t="str">
            <v>LIVERPOOL</v>
          </cell>
          <cell r="I194" t="str">
            <v>GENERAL</v>
          </cell>
          <cell r="J194" t="str">
            <v>LEGISLATION CLAIM</v>
          </cell>
          <cell r="K194">
            <v>29874</v>
          </cell>
          <cell r="L194">
            <v>41678</v>
          </cell>
          <cell r="M194">
            <v>42929</v>
          </cell>
          <cell r="N194">
            <v>44219</v>
          </cell>
          <cell r="O194">
            <v>45547</v>
          </cell>
        </row>
        <row r="195">
          <cell r="A195" t="str">
            <v>Expenditure</v>
          </cell>
          <cell r="B195" t="str">
            <v>Recycling Credits</v>
          </cell>
          <cell r="C195" t="str">
            <v>RC Knowsley</v>
          </cell>
          <cell r="D195" t="str">
            <v>PJACA</v>
          </cell>
          <cell r="E195">
            <v>4402</v>
          </cell>
          <cell r="F195" t="str">
            <v>PJACA4402</v>
          </cell>
          <cell r="G195" t="str">
            <v>THIRD PARTY</v>
          </cell>
          <cell r="H195" t="str">
            <v>KNOWSLEY</v>
          </cell>
          <cell r="I195" t="str">
            <v>GENERAL</v>
          </cell>
          <cell r="J195" t="str">
            <v>LEGISLATION CLAIM</v>
          </cell>
          <cell r="K195">
            <v>9632</v>
          </cell>
          <cell r="L195">
            <v>17115</v>
          </cell>
          <cell r="M195">
            <v>17628</v>
          </cell>
          <cell r="N195">
            <v>18158</v>
          </cell>
          <cell r="O195">
            <v>18703</v>
          </cell>
        </row>
        <row r="196">
          <cell r="A196" t="str">
            <v>Expenditure</v>
          </cell>
          <cell r="B196" t="str">
            <v>Recycling Credits</v>
          </cell>
          <cell r="C196" t="str">
            <v>RC Sefton</v>
          </cell>
          <cell r="D196" t="str">
            <v>PJADA</v>
          </cell>
          <cell r="E196">
            <v>4402</v>
          </cell>
          <cell r="F196" t="str">
            <v>PJADA4402</v>
          </cell>
          <cell r="G196" t="str">
            <v>THIRD PARTY</v>
          </cell>
          <cell r="H196" t="str">
            <v>SEFTON</v>
          </cell>
          <cell r="I196" t="str">
            <v>GENERAL</v>
          </cell>
          <cell r="J196" t="str">
            <v>LEGISLATION CLAIM</v>
          </cell>
          <cell r="K196">
            <v>15291</v>
          </cell>
          <cell r="L196">
            <v>17128</v>
          </cell>
          <cell r="M196">
            <v>17642</v>
          </cell>
          <cell r="N196">
            <v>18171</v>
          </cell>
          <cell r="O196">
            <v>18717</v>
          </cell>
        </row>
        <row r="197">
          <cell r="A197" t="str">
            <v>Expenditure</v>
          </cell>
          <cell r="B197" t="str">
            <v>Recycling Credits</v>
          </cell>
          <cell r="C197" t="str">
            <v>RC St Helens</v>
          </cell>
          <cell r="D197" t="str">
            <v>PJAEA</v>
          </cell>
          <cell r="E197">
            <v>4402</v>
          </cell>
          <cell r="F197" t="str">
            <v>PJAEA4402</v>
          </cell>
          <cell r="G197" t="str">
            <v>THIRD PARTY</v>
          </cell>
          <cell r="H197" t="str">
            <v>ST HELENS</v>
          </cell>
          <cell r="I197" t="str">
            <v>GENERAL</v>
          </cell>
          <cell r="J197" t="str">
            <v>LEGISLATION CLAIM</v>
          </cell>
          <cell r="K197">
            <v>11699</v>
          </cell>
          <cell r="L197">
            <v>19683</v>
          </cell>
          <cell r="M197">
            <v>20273</v>
          </cell>
          <cell r="N197">
            <v>20882</v>
          </cell>
          <cell r="O197">
            <v>21509</v>
          </cell>
        </row>
        <row r="198">
          <cell r="A198" t="str">
            <v>Expenditure</v>
          </cell>
          <cell r="B198" t="str">
            <v>Recycling Credits</v>
          </cell>
          <cell r="C198" t="str">
            <v>RC Wirral</v>
          </cell>
          <cell r="D198" t="str">
            <v>PJAFA</v>
          </cell>
          <cell r="E198">
            <v>4402</v>
          </cell>
          <cell r="F198" t="str">
            <v>PJAFA4402</v>
          </cell>
          <cell r="G198" t="str">
            <v>THIRD PARTY</v>
          </cell>
          <cell r="H198" t="str">
            <v>WIRRAL</v>
          </cell>
          <cell r="I198" t="str">
            <v>GENERAL</v>
          </cell>
          <cell r="J198" t="str">
            <v>LEGISLATION CLAIM</v>
          </cell>
          <cell r="K198">
            <v>45491</v>
          </cell>
          <cell r="L198">
            <v>53004</v>
          </cell>
          <cell r="M198">
            <v>54594</v>
          </cell>
          <cell r="N198">
            <v>56234</v>
          </cell>
          <cell r="O198">
            <v>57923</v>
          </cell>
        </row>
        <row r="199">
          <cell r="A199" t="str">
            <v>Expenditure</v>
          </cell>
          <cell r="B199" t="str">
            <v>Recycling Credits</v>
          </cell>
          <cell r="C199" t="str">
            <v>RC Liverpool</v>
          </cell>
          <cell r="D199" t="str">
            <v>PJBAA</v>
          </cell>
          <cell r="E199">
            <v>4402</v>
          </cell>
          <cell r="F199" t="str">
            <v>PJBAA4402</v>
          </cell>
          <cell r="G199" t="str">
            <v>LIVERPOOL C.C.</v>
          </cell>
          <cell r="H199" t="str">
            <v>GENERAL</v>
          </cell>
          <cell r="I199" t="str">
            <v>GENERAL</v>
          </cell>
          <cell r="J199" t="str">
            <v>LEGISLATION CLAIM</v>
          </cell>
          <cell r="K199">
            <v>1045812</v>
          </cell>
          <cell r="L199">
            <v>918762</v>
          </cell>
          <cell r="M199">
            <v>946336</v>
          </cell>
          <cell r="N199">
            <v>974760</v>
          </cell>
          <cell r="O199">
            <v>1004035</v>
          </cell>
        </row>
        <row r="200">
          <cell r="A200" t="str">
            <v>Expenditure</v>
          </cell>
          <cell r="B200" t="str">
            <v>Recycling Credits</v>
          </cell>
          <cell r="C200" t="str">
            <v>RC Knowsley</v>
          </cell>
          <cell r="D200" t="str">
            <v>PJCAA</v>
          </cell>
          <cell r="E200">
            <v>4402</v>
          </cell>
          <cell r="F200" t="str">
            <v>PJCAA4402</v>
          </cell>
          <cell r="G200" t="str">
            <v>KNOWSLEY MBC</v>
          </cell>
          <cell r="H200" t="str">
            <v>GENERAL</v>
          </cell>
          <cell r="I200" t="str">
            <v>GENERAL</v>
          </cell>
          <cell r="J200" t="str">
            <v>LEGISLATION CLAIM</v>
          </cell>
          <cell r="K200">
            <v>375848</v>
          </cell>
          <cell r="L200">
            <v>363668</v>
          </cell>
          <cell r="M200">
            <v>374583</v>
          </cell>
          <cell r="N200">
            <v>385833</v>
          </cell>
          <cell r="O200">
            <v>397421</v>
          </cell>
        </row>
        <row r="201">
          <cell r="A201" t="str">
            <v>Expenditure</v>
          </cell>
          <cell r="B201" t="str">
            <v>Recycling Credits</v>
          </cell>
          <cell r="C201" t="str">
            <v>RC Sefton</v>
          </cell>
          <cell r="D201" t="str">
            <v>PJDAA</v>
          </cell>
          <cell r="E201">
            <v>4402</v>
          </cell>
          <cell r="F201" t="str">
            <v>PJDAA4402</v>
          </cell>
          <cell r="G201" t="str">
            <v>SEFTON MBC</v>
          </cell>
          <cell r="H201" t="str">
            <v>GENERAL</v>
          </cell>
          <cell r="I201" t="str">
            <v>GENERAL</v>
          </cell>
          <cell r="J201" t="str">
            <v>LEGISLATION CLAIM</v>
          </cell>
          <cell r="K201">
            <v>2203991</v>
          </cell>
          <cell r="L201">
            <v>2158490</v>
          </cell>
          <cell r="M201">
            <v>2223270</v>
          </cell>
          <cell r="N201">
            <v>2290048</v>
          </cell>
          <cell r="O201">
            <v>2358825</v>
          </cell>
        </row>
        <row r="202">
          <cell r="A202" t="str">
            <v>Expenditure</v>
          </cell>
          <cell r="B202" t="str">
            <v>Recycling Credits</v>
          </cell>
          <cell r="C202" t="str">
            <v>RC St Helens</v>
          </cell>
          <cell r="D202" t="str">
            <v>PJEAA</v>
          </cell>
          <cell r="E202">
            <v>4402</v>
          </cell>
          <cell r="F202" t="str">
            <v>PJEAA4402</v>
          </cell>
          <cell r="G202" t="str">
            <v>ST HELENS MBC</v>
          </cell>
          <cell r="H202" t="str">
            <v>GENERAL</v>
          </cell>
          <cell r="I202" t="str">
            <v>GENERAL</v>
          </cell>
          <cell r="J202" t="str">
            <v>LEGISLATION CLAIM</v>
          </cell>
          <cell r="K202">
            <v>1119218</v>
          </cell>
          <cell r="L202">
            <v>1022370</v>
          </cell>
          <cell r="M202">
            <v>1053053</v>
          </cell>
          <cell r="N202">
            <v>1084682</v>
          </cell>
          <cell r="O202">
            <v>1117259</v>
          </cell>
        </row>
        <row r="203">
          <cell r="A203" t="str">
            <v>Expenditure</v>
          </cell>
          <cell r="B203" t="str">
            <v>Recycling Credits</v>
          </cell>
          <cell r="C203" t="str">
            <v>RC Wirral</v>
          </cell>
          <cell r="D203" t="str">
            <v>PJFAA</v>
          </cell>
          <cell r="E203">
            <v>4402</v>
          </cell>
          <cell r="F203" t="str">
            <v>PJFAA4402</v>
          </cell>
          <cell r="G203" t="str">
            <v>WIRRAL MBC</v>
          </cell>
          <cell r="H203" t="str">
            <v>GENERAL</v>
          </cell>
          <cell r="I203" t="str">
            <v>GENERAL</v>
          </cell>
          <cell r="J203" t="str">
            <v>LEGISLATION CLAIM</v>
          </cell>
          <cell r="K203">
            <v>1098703</v>
          </cell>
          <cell r="L203">
            <v>1013410</v>
          </cell>
          <cell r="M203">
            <v>1043824</v>
          </cell>
          <cell r="N203">
            <v>1075176</v>
          </cell>
          <cell r="O203">
            <v>1107467</v>
          </cell>
        </row>
        <row r="204">
          <cell r="A204" t="str">
            <v>Expenditure</v>
          </cell>
          <cell r="B204" t="str">
            <v>Communications</v>
          </cell>
          <cell r="C204" t="str">
            <v>Equipment, Furniture, Materials</v>
          </cell>
          <cell r="D204" t="str">
            <v>PMBAA</v>
          </cell>
          <cell r="E204">
            <v>3071</v>
          </cell>
          <cell r="F204" t="str">
            <v>PMBAA3071</v>
          </cell>
          <cell r="G204" t="str">
            <v>JOINT COMMUNICATIONS STRATEGY</v>
          </cell>
          <cell r="H204" t="str">
            <v>GENERAL</v>
          </cell>
          <cell r="I204" t="str">
            <v>GENERAL</v>
          </cell>
          <cell r="J204" t="str">
            <v>JOURNALS                       .</v>
          </cell>
          <cell r="K204">
            <v>4550</v>
          </cell>
          <cell r="L204">
            <v>4550</v>
          </cell>
          <cell r="M204">
            <v>4641</v>
          </cell>
          <cell r="N204">
            <v>4734</v>
          </cell>
          <cell r="O204">
            <v>4828</v>
          </cell>
        </row>
        <row r="205">
          <cell r="A205" t="str">
            <v>Expenditure</v>
          </cell>
          <cell r="B205" t="str">
            <v>Communications</v>
          </cell>
          <cell r="C205" t="str">
            <v>Equipment, Furniture, Materials</v>
          </cell>
          <cell r="D205" t="str">
            <v>PMBAA</v>
          </cell>
          <cell r="E205">
            <v>3095</v>
          </cell>
          <cell r="F205" t="str">
            <v>PMBAA3095</v>
          </cell>
          <cell r="G205" t="str">
            <v>JOINT COMMUNICATIONS STRATEGY</v>
          </cell>
          <cell r="H205" t="str">
            <v>GENERAL</v>
          </cell>
          <cell r="I205" t="str">
            <v>GENERAL</v>
          </cell>
          <cell r="J205" t="str">
            <v>FILMS &amp; VIDEOS                 .</v>
          </cell>
          <cell r="K205">
            <v>5000</v>
          </cell>
          <cell r="L205">
            <v>3000</v>
          </cell>
          <cell r="M205">
            <v>3060</v>
          </cell>
          <cell r="N205">
            <v>3121</v>
          </cell>
          <cell r="O205">
            <v>3184</v>
          </cell>
        </row>
        <row r="206">
          <cell r="A206" t="str">
            <v>Expenditure</v>
          </cell>
          <cell r="B206" t="str">
            <v>Communications</v>
          </cell>
          <cell r="C206" t="str">
            <v>General Office Supplies</v>
          </cell>
          <cell r="D206" t="str">
            <v>PMBAA</v>
          </cell>
          <cell r="E206">
            <v>3310</v>
          </cell>
          <cell r="F206" t="str">
            <v>PMBAA3310</v>
          </cell>
          <cell r="G206" t="str">
            <v>JOINT COMMUNICATIONS STRATEGY</v>
          </cell>
          <cell r="H206" t="str">
            <v>GENERAL</v>
          </cell>
          <cell r="I206" t="str">
            <v>GENERAL</v>
          </cell>
          <cell r="J206" t="str">
            <v>INTERNAL PRINTING              .</v>
          </cell>
          <cell r="K206">
            <v>2000</v>
          </cell>
          <cell r="L206">
            <v>2000</v>
          </cell>
          <cell r="M206">
            <v>2040</v>
          </cell>
          <cell r="N206">
            <v>2081</v>
          </cell>
          <cell r="O206">
            <v>2122</v>
          </cell>
        </row>
        <row r="207">
          <cell r="A207" t="str">
            <v>Expenditure</v>
          </cell>
          <cell r="B207" t="str">
            <v>Communications</v>
          </cell>
          <cell r="C207" t="str">
            <v>General Office Supplies</v>
          </cell>
          <cell r="D207" t="str">
            <v>PMBAA</v>
          </cell>
          <cell r="E207">
            <v>3311</v>
          </cell>
          <cell r="F207" t="str">
            <v>PMBAA3311</v>
          </cell>
          <cell r="G207" t="str">
            <v>JOINT COMMUNICATIONS STRATEGY</v>
          </cell>
          <cell r="H207" t="str">
            <v>GENERAL</v>
          </cell>
          <cell r="I207" t="str">
            <v>GENERAL</v>
          </cell>
          <cell r="J207" t="str">
            <v>EXTERNAL PRINTING              .</v>
          </cell>
          <cell r="K207">
            <v>3033</v>
          </cell>
          <cell r="L207">
            <v>3033</v>
          </cell>
          <cell r="M207">
            <v>3094</v>
          </cell>
          <cell r="N207">
            <v>3156</v>
          </cell>
          <cell r="O207">
            <v>3219</v>
          </cell>
        </row>
        <row r="208">
          <cell r="A208" t="str">
            <v>Expenditure</v>
          </cell>
          <cell r="B208" t="str">
            <v>Communications</v>
          </cell>
          <cell r="C208" t="str">
            <v>General Office Supplies</v>
          </cell>
          <cell r="D208" t="str">
            <v>PMBAA</v>
          </cell>
          <cell r="E208">
            <v>3321</v>
          </cell>
          <cell r="F208" t="str">
            <v>PMBAA3321</v>
          </cell>
          <cell r="G208" t="str">
            <v>JOINT COMMUNICATIONS STRATEGY</v>
          </cell>
          <cell r="H208" t="str">
            <v>GENERAL</v>
          </cell>
          <cell r="I208" t="str">
            <v>GENERAL</v>
          </cell>
          <cell r="J208" t="str">
            <v>GRAPHIC SUPPLIES               .</v>
          </cell>
          <cell r="K208">
            <v>1500</v>
          </cell>
          <cell r="L208">
            <v>1500</v>
          </cell>
          <cell r="M208">
            <v>1530</v>
          </cell>
          <cell r="N208">
            <v>1561</v>
          </cell>
          <cell r="O208">
            <v>1592</v>
          </cell>
        </row>
        <row r="209">
          <cell r="A209" t="str">
            <v>Expenditure</v>
          </cell>
          <cell r="B209" t="str">
            <v>Communications</v>
          </cell>
          <cell r="C209" t="str">
            <v>Computers</v>
          </cell>
          <cell r="D209" t="str">
            <v>PMBAA</v>
          </cell>
          <cell r="E209">
            <v>3300</v>
          </cell>
          <cell r="F209" t="str">
            <v>PMBAA3300</v>
          </cell>
          <cell r="G209" t="str">
            <v>JOINT COMMUNICATIONS STRATEGY</v>
          </cell>
          <cell r="H209" t="str">
            <v>GENERAL</v>
          </cell>
          <cell r="I209" t="str">
            <v>GENERAL</v>
          </cell>
          <cell r="J209" t="str">
            <v>PURCHASE OF OFFICE MACHINERY   .</v>
          </cell>
          <cell r="K209">
            <v>3000</v>
          </cell>
          <cell r="L209">
            <v>3000</v>
          </cell>
          <cell r="M209">
            <v>3060</v>
          </cell>
          <cell r="N209">
            <v>3121</v>
          </cell>
          <cell r="O209">
            <v>3184</v>
          </cell>
        </row>
        <row r="210">
          <cell r="A210" t="str">
            <v>Expenditure</v>
          </cell>
          <cell r="B210" t="str">
            <v>Communications</v>
          </cell>
          <cell r="C210" t="str">
            <v>PR Agency</v>
          </cell>
          <cell r="D210" t="str">
            <v>PMBAA</v>
          </cell>
          <cell r="E210">
            <v>3420</v>
          </cell>
          <cell r="F210" t="str">
            <v>PMBAA3420</v>
          </cell>
          <cell r="G210" t="str">
            <v>JOINT COMMUNICATIONS STRATEGY</v>
          </cell>
          <cell r="H210" t="str">
            <v>GENERAL</v>
          </cell>
          <cell r="I210" t="str">
            <v>GENERAL</v>
          </cell>
          <cell r="J210" t="str">
            <v>CONSULTANTS FEE                .</v>
          </cell>
          <cell r="K210">
            <v>20000</v>
          </cell>
          <cell r="L210">
            <v>20000</v>
          </cell>
          <cell r="M210">
            <v>20400</v>
          </cell>
          <cell r="N210">
            <v>20808</v>
          </cell>
          <cell r="O210">
            <v>21224</v>
          </cell>
        </row>
        <row r="211">
          <cell r="A211" t="str">
            <v>Expenditure</v>
          </cell>
          <cell r="B211" t="str">
            <v>Communications</v>
          </cell>
          <cell r="C211" t="str">
            <v>Computers</v>
          </cell>
          <cell r="D211" t="str">
            <v>PMBAA</v>
          </cell>
          <cell r="E211">
            <v>3620</v>
          </cell>
          <cell r="F211" t="str">
            <v>PMBAA3620</v>
          </cell>
          <cell r="G211" t="str">
            <v>JOINT COMMUNICATIONS STRATEGY</v>
          </cell>
          <cell r="H211" t="str">
            <v>GENERAL</v>
          </cell>
          <cell r="I211" t="str">
            <v>GENERAL</v>
          </cell>
          <cell r="J211" t="str">
            <v>PURCHASE OF SOFTWARE           .</v>
          </cell>
          <cell r="K211">
            <v>5500</v>
          </cell>
          <cell r="L211">
            <v>5500</v>
          </cell>
          <cell r="M211">
            <v>5610</v>
          </cell>
          <cell r="N211">
            <v>5722</v>
          </cell>
          <cell r="O211">
            <v>5837</v>
          </cell>
        </row>
        <row r="212">
          <cell r="A212" t="str">
            <v>Expenditure</v>
          </cell>
          <cell r="B212" t="str">
            <v>Communications</v>
          </cell>
          <cell r="C212" t="str">
            <v>Computers</v>
          </cell>
          <cell r="D212" t="str">
            <v>PMBAA</v>
          </cell>
          <cell r="E212">
            <v>3623</v>
          </cell>
          <cell r="F212" t="str">
            <v>PMBAA3623</v>
          </cell>
          <cell r="G212" t="str">
            <v>JOINT COMMUNICATIONS STRATEGY</v>
          </cell>
          <cell r="H212" t="str">
            <v>GENERAL</v>
          </cell>
          <cell r="I212" t="str">
            <v>GENERAL</v>
          </cell>
          <cell r="J212" t="str">
            <v>MAINTENANCE OF SOFTWARE        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 t="str">
            <v>Expenditure</v>
          </cell>
          <cell r="B213" t="str">
            <v>Communications</v>
          </cell>
          <cell r="C213" t="str">
            <v>Expenses</v>
          </cell>
          <cell r="D213" t="str">
            <v>PMBAA</v>
          </cell>
          <cell r="E213">
            <v>3710</v>
          </cell>
          <cell r="F213" t="str">
            <v>PMBAA3710</v>
          </cell>
          <cell r="G213" t="str">
            <v>JOINT COMMUNICATIONS STRATEGY</v>
          </cell>
          <cell r="H213" t="str">
            <v>GENERAL</v>
          </cell>
          <cell r="I213" t="str">
            <v>GENERAL</v>
          </cell>
          <cell r="J213" t="str">
            <v>CONFERENCE FEES                .</v>
          </cell>
          <cell r="K213">
            <v>2500</v>
          </cell>
          <cell r="L213">
            <v>2500</v>
          </cell>
          <cell r="M213">
            <v>2550</v>
          </cell>
          <cell r="N213">
            <v>2601</v>
          </cell>
          <cell r="O213">
            <v>2653</v>
          </cell>
        </row>
        <row r="214">
          <cell r="A214" t="str">
            <v>Expenditure</v>
          </cell>
          <cell r="B214" t="str">
            <v>Communications</v>
          </cell>
          <cell r="C214" t="str">
            <v>Grants &amp; Subscriptions</v>
          </cell>
          <cell r="D214" t="str">
            <v>PMBAA</v>
          </cell>
          <cell r="E214">
            <v>3810</v>
          </cell>
          <cell r="F214" t="str">
            <v>PMBAA3810</v>
          </cell>
          <cell r="G214" t="str">
            <v>JOINT COMMUNICATIONS STRATEGY</v>
          </cell>
          <cell r="H214" t="str">
            <v>GENERAL</v>
          </cell>
          <cell r="I214" t="str">
            <v>GENERAL</v>
          </cell>
          <cell r="J214" t="str">
            <v>GENERAL SUBSCRIPTIONS          .</v>
          </cell>
          <cell r="K214">
            <v>2932</v>
          </cell>
          <cell r="L214">
            <v>2528</v>
          </cell>
          <cell r="M214">
            <v>2579</v>
          </cell>
          <cell r="N214">
            <v>2630</v>
          </cell>
          <cell r="O214">
            <v>2683</v>
          </cell>
        </row>
        <row r="215">
          <cell r="A215" t="str">
            <v>Expenditure</v>
          </cell>
          <cell r="B215" t="str">
            <v>Communications</v>
          </cell>
          <cell r="C215" t="str">
            <v>Miscellaneous</v>
          </cell>
          <cell r="D215" t="str">
            <v>PMBAA</v>
          </cell>
          <cell r="E215">
            <v>3910</v>
          </cell>
          <cell r="F215" t="str">
            <v>PMBAA3910</v>
          </cell>
          <cell r="G215" t="str">
            <v>JOINT COMMUNICATIONS STRATEGY</v>
          </cell>
          <cell r="H215" t="str">
            <v>GENERAL</v>
          </cell>
          <cell r="I215" t="str">
            <v>GENERAL</v>
          </cell>
          <cell r="J215" t="str">
            <v>PROMOTIONAL ADVERTS            .</v>
          </cell>
          <cell r="K215">
            <v>6000</v>
          </cell>
          <cell r="L215">
            <v>6000</v>
          </cell>
          <cell r="M215">
            <v>6120</v>
          </cell>
          <cell r="N215">
            <v>6242</v>
          </cell>
          <cell r="O215">
            <v>6367</v>
          </cell>
        </row>
        <row r="216">
          <cell r="A216" t="str">
            <v>Expenditure</v>
          </cell>
          <cell r="B216" t="str">
            <v>Communications</v>
          </cell>
          <cell r="C216" t="str">
            <v>Miscellaneous</v>
          </cell>
          <cell r="D216" t="str">
            <v>PMBAA</v>
          </cell>
          <cell r="E216">
            <v>3932</v>
          </cell>
          <cell r="F216" t="str">
            <v>PMBAA3932</v>
          </cell>
          <cell r="G216" t="str">
            <v>JOINT COMMUNICATIONS STRATEGY</v>
          </cell>
          <cell r="H216" t="str">
            <v>GENERAL</v>
          </cell>
          <cell r="I216" t="str">
            <v>GENERAL</v>
          </cell>
          <cell r="J216" t="str">
            <v>PHONOGRAPHIC LICENCES          .</v>
          </cell>
          <cell r="K216">
            <v>1011</v>
          </cell>
          <cell r="L216">
            <v>1011</v>
          </cell>
          <cell r="M216">
            <v>1031</v>
          </cell>
          <cell r="N216">
            <v>1052</v>
          </cell>
          <cell r="O216">
            <v>1073</v>
          </cell>
        </row>
        <row r="217">
          <cell r="A217" t="str">
            <v>Expenditure</v>
          </cell>
          <cell r="B217" t="str">
            <v>JMWMS</v>
          </cell>
          <cell r="C217" t="str">
            <v>Education &amp; Awareness Prog</v>
          </cell>
          <cell r="D217" t="str">
            <v>PMDAA</v>
          </cell>
          <cell r="E217">
            <v>3056</v>
          </cell>
          <cell r="F217" t="str">
            <v>PMDAA3056</v>
          </cell>
          <cell r="G217" t="str">
            <v>PR STRATEGY PROGRAMME</v>
          </cell>
          <cell r="H217" t="str">
            <v>GENERAL</v>
          </cell>
          <cell r="I217" t="str">
            <v>EDUCATION &amp; AWARENESS</v>
          </cell>
          <cell r="J217" t="str">
            <v>PURCHASE OF GENERAL EQUIPMENT  .</v>
          </cell>
          <cell r="K217">
            <v>4000</v>
          </cell>
          <cell r="L217">
            <v>4000</v>
          </cell>
          <cell r="M217">
            <v>3500</v>
          </cell>
          <cell r="N217">
            <v>12000</v>
          </cell>
          <cell r="O217">
            <v>10000</v>
          </cell>
        </row>
        <row r="218">
          <cell r="A218" t="str">
            <v>Expenditure</v>
          </cell>
          <cell r="B218" t="str">
            <v>JMWMS</v>
          </cell>
          <cell r="C218" t="str">
            <v>Education &amp; Awareness Prog</v>
          </cell>
          <cell r="D218" t="str">
            <v>PMDAA</v>
          </cell>
          <cell r="E218">
            <v>3095</v>
          </cell>
          <cell r="F218" t="str">
            <v>PMDAA3095</v>
          </cell>
          <cell r="G218" t="str">
            <v>PR STRATEGY PROGRAMME</v>
          </cell>
          <cell r="H218" t="str">
            <v>GENERAL</v>
          </cell>
          <cell r="I218" t="str">
            <v>EDUCATION &amp; AWARENESS</v>
          </cell>
          <cell r="J218" t="str">
            <v>FILMS &amp; VIDEOS                 .</v>
          </cell>
          <cell r="K218">
            <v>2000</v>
          </cell>
          <cell r="L218">
            <v>2000</v>
          </cell>
          <cell r="M218">
            <v>2000</v>
          </cell>
          <cell r="N218">
            <v>0</v>
          </cell>
          <cell r="O218">
            <v>0</v>
          </cell>
        </row>
        <row r="219">
          <cell r="A219" t="str">
            <v>Expenditure</v>
          </cell>
          <cell r="B219" t="str">
            <v>JMWMS</v>
          </cell>
          <cell r="C219" t="str">
            <v>Education &amp; Awareness Prog</v>
          </cell>
          <cell r="D219" t="str">
            <v>PMDAA</v>
          </cell>
          <cell r="E219">
            <v>3311</v>
          </cell>
          <cell r="F219" t="str">
            <v>PMDAA3311</v>
          </cell>
          <cell r="G219" t="str">
            <v>PR STRATEGY PROGRAMME</v>
          </cell>
          <cell r="H219" t="str">
            <v>GENERAL</v>
          </cell>
          <cell r="I219" t="str">
            <v>EDUCATION &amp; AWARENESS</v>
          </cell>
          <cell r="J219" t="str">
            <v>EXTERNAL PRINTING              .</v>
          </cell>
          <cell r="K219">
            <v>4000</v>
          </cell>
          <cell r="L219">
            <v>4000</v>
          </cell>
          <cell r="M219">
            <v>3500</v>
          </cell>
          <cell r="N219">
            <v>0</v>
          </cell>
          <cell r="O219">
            <v>0</v>
          </cell>
        </row>
        <row r="220">
          <cell r="A220" t="str">
            <v>Expenditure</v>
          </cell>
          <cell r="B220" t="str">
            <v>JMWMS</v>
          </cell>
          <cell r="C220" t="str">
            <v>Education &amp; Awareness Prog</v>
          </cell>
          <cell r="D220" t="str">
            <v>PMDAA</v>
          </cell>
          <cell r="E220">
            <v>3420</v>
          </cell>
          <cell r="F220" t="str">
            <v>PMDAA3420</v>
          </cell>
          <cell r="G220" t="str">
            <v>PR STRATEGY PROGRAMME</v>
          </cell>
          <cell r="H220" t="str">
            <v>GENERAL</v>
          </cell>
          <cell r="I220" t="str">
            <v>EDUCATION &amp; AWARENESS</v>
          </cell>
          <cell r="J220" t="str">
            <v>CONSULTANTS FEE                .</v>
          </cell>
          <cell r="K220">
            <v>1500</v>
          </cell>
          <cell r="L220">
            <v>1500</v>
          </cell>
          <cell r="M220">
            <v>1500</v>
          </cell>
          <cell r="N220">
            <v>0</v>
          </cell>
          <cell r="O220">
            <v>0</v>
          </cell>
        </row>
        <row r="221">
          <cell r="A221" t="str">
            <v>Expenditure</v>
          </cell>
          <cell r="B221" t="str">
            <v>JMWMS</v>
          </cell>
          <cell r="C221" t="str">
            <v>Education &amp; Awareness Prog</v>
          </cell>
          <cell r="D221" t="str">
            <v>PMDAA</v>
          </cell>
          <cell r="E221">
            <v>3710</v>
          </cell>
          <cell r="F221" t="str">
            <v>PMDAA3710</v>
          </cell>
          <cell r="G221" t="str">
            <v>PR STRATEGY PROGRAMME</v>
          </cell>
          <cell r="H221" t="str">
            <v>GENERAL</v>
          </cell>
          <cell r="I221" t="str">
            <v>EDUCATION &amp; AWARENESS</v>
          </cell>
          <cell r="J221" t="str">
            <v>CONFERENCE FEES                .</v>
          </cell>
          <cell r="K221">
            <v>900</v>
          </cell>
          <cell r="L221">
            <v>900</v>
          </cell>
          <cell r="M221">
            <v>900</v>
          </cell>
          <cell r="N221">
            <v>0</v>
          </cell>
          <cell r="O221">
            <v>0</v>
          </cell>
        </row>
        <row r="222">
          <cell r="A222" t="str">
            <v>Expenditure</v>
          </cell>
          <cell r="B222" t="str">
            <v>JMWMS</v>
          </cell>
          <cell r="C222" t="str">
            <v>Education &amp; Awareness Prog</v>
          </cell>
          <cell r="D222" t="str">
            <v>PMDAA</v>
          </cell>
          <cell r="E222">
            <v>3711</v>
          </cell>
          <cell r="F222" t="str">
            <v>PMDAA3711</v>
          </cell>
          <cell r="G222" t="str">
            <v>PR STRATEGY PROGRAMME</v>
          </cell>
          <cell r="H222" t="str">
            <v>GENERAL</v>
          </cell>
          <cell r="I222" t="str">
            <v>EDUCATION &amp; AWARENESS</v>
          </cell>
          <cell r="J222" t="str">
            <v>CONFERENCE TRAVEL              .</v>
          </cell>
          <cell r="K222">
            <v>500</v>
          </cell>
          <cell r="L222">
            <v>500</v>
          </cell>
          <cell r="M222">
            <v>500</v>
          </cell>
          <cell r="N222">
            <v>0</v>
          </cell>
          <cell r="O222">
            <v>0</v>
          </cell>
        </row>
        <row r="223">
          <cell r="A223" t="str">
            <v>Expenditure</v>
          </cell>
          <cell r="B223" t="str">
            <v>JMWMS</v>
          </cell>
          <cell r="C223" t="str">
            <v>Education &amp; Awareness Prog</v>
          </cell>
          <cell r="D223" t="str">
            <v>PMDAA</v>
          </cell>
          <cell r="E223">
            <v>3712</v>
          </cell>
          <cell r="F223" t="str">
            <v>PMDAA3712</v>
          </cell>
          <cell r="G223" t="str">
            <v>PR STRATEGY PROGRAMME</v>
          </cell>
          <cell r="H223" t="str">
            <v>GENERAL</v>
          </cell>
          <cell r="I223" t="str">
            <v>EDUCATION &amp; AWARENESS</v>
          </cell>
          <cell r="J223" t="str">
            <v>CONFERENCE SUBSISTENCE         .</v>
          </cell>
          <cell r="K223">
            <v>100</v>
          </cell>
          <cell r="L223">
            <v>100</v>
          </cell>
          <cell r="M223">
            <v>100</v>
          </cell>
          <cell r="N223">
            <v>0</v>
          </cell>
          <cell r="O223">
            <v>0</v>
          </cell>
        </row>
        <row r="224">
          <cell r="A224" t="str">
            <v>Expenditure</v>
          </cell>
          <cell r="B224" t="str">
            <v>JMWMS</v>
          </cell>
          <cell r="C224" t="str">
            <v>Community Funding</v>
          </cell>
          <cell r="D224" t="str">
            <v>PMEAA</v>
          </cell>
          <cell r="E224">
            <v>3420</v>
          </cell>
          <cell r="F224" t="str">
            <v>PMEAA3420</v>
          </cell>
          <cell r="G224" t="str">
            <v>MATCH FUNDING</v>
          </cell>
          <cell r="H224" t="str">
            <v>GENERAL</v>
          </cell>
          <cell r="I224" t="str">
            <v>GENERAL</v>
          </cell>
          <cell r="J224" t="str">
            <v>CONSULTANTS FEE                .</v>
          </cell>
          <cell r="K224">
            <v>5000</v>
          </cell>
          <cell r="L224">
            <v>5000</v>
          </cell>
          <cell r="M224">
            <v>5000</v>
          </cell>
          <cell r="N224">
            <v>20000</v>
          </cell>
          <cell r="O224">
            <v>20000</v>
          </cell>
        </row>
        <row r="225">
          <cell r="A225" t="str">
            <v>Expenditure</v>
          </cell>
          <cell r="B225" t="str">
            <v>JMWMS</v>
          </cell>
          <cell r="C225" t="str">
            <v>Community Funding</v>
          </cell>
          <cell r="D225" t="str">
            <v>PMEAA</v>
          </cell>
          <cell r="E225">
            <v>3800</v>
          </cell>
          <cell r="F225" t="str">
            <v>PMEAA3800</v>
          </cell>
          <cell r="G225" t="str">
            <v>MATCH FUNDING</v>
          </cell>
          <cell r="H225" t="str">
            <v>GENERAL</v>
          </cell>
          <cell r="I225" t="str">
            <v>GENERAL</v>
          </cell>
          <cell r="J225" t="str">
            <v>GENERAL GRANTS</v>
          </cell>
          <cell r="K225">
            <v>14500</v>
          </cell>
          <cell r="L225">
            <v>14500</v>
          </cell>
          <cell r="M225">
            <v>15000</v>
          </cell>
          <cell r="N225">
            <v>0</v>
          </cell>
          <cell r="O225">
            <v>0</v>
          </cell>
        </row>
        <row r="226">
          <cell r="A226" t="str">
            <v>Expenditure</v>
          </cell>
          <cell r="B226" t="str">
            <v>JMWMS</v>
          </cell>
          <cell r="C226" t="str">
            <v>Policy &amp; Research</v>
          </cell>
          <cell r="D226" t="str">
            <v>PMGAA</v>
          </cell>
          <cell r="E226">
            <v>3420</v>
          </cell>
          <cell r="F226" t="str">
            <v>PMGAA3420</v>
          </cell>
          <cell r="G226" t="str">
            <v>25 YEAR STRATEGY</v>
          </cell>
          <cell r="H226" t="str">
            <v>RESEARCH &amp; DEVELOPMENT</v>
          </cell>
          <cell r="I226" t="str">
            <v>GENERAL</v>
          </cell>
          <cell r="J226" t="str">
            <v>CONSULTANTS FEE                .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Expenditure</v>
          </cell>
          <cell r="B227" t="str">
            <v>JMWMS</v>
          </cell>
          <cell r="C227" t="str">
            <v>Policy &amp; Research</v>
          </cell>
          <cell r="D227" t="str">
            <v>PMGAA</v>
          </cell>
          <cell r="E227">
            <v>3710</v>
          </cell>
          <cell r="F227" t="str">
            <v>PMGAA3710</v>
          </cell>
          <cell r="G227" t="str">
            <v>25 YEAR STRATEGY</v>
          </cell>
          <cell r="H227" t="str">
            <v>RESEARCH &amp; DEVELOPMENT</v>
          </cell>
          <cell r="I227" t="str">
            <v>GENERAL</v>
          </cell>
          <cell r="J227" t="str">
            <v>CONFERENCE FEES                .</v>
          </cell>
          <cell r="K227">
            <v>1250</v>
          </cell>
          <cell r="L227">
            <v>500</v>
          </cell>
          <cell r="M227">
            <v>1050</v>
          </cell>
          <cell r="N227">
            <v>2000</v>
          </cell>
          <cell r="O227">
            <v>2000</v>
          </cell>
        </row>
        <row r="228">
          <cell r="A228" t="str">
            <v>Expenditure</v>
          </cell>
          <cell r="B228" t="str">
            <v>JMWMS</v>
          </cell>
          <cell r="C228" t="str">
            <v>Policy &amp; Research</v>
          </cell>
          <cell r="D228" t="str">
            <v>PMGAA</v>
          </cell>
          <cell r="E228">
            <v>3711</v>
          </cell>
          <cell r="F228" t="str">
            <v>PMGAA3711</v>
          </cell>
          <cell r="G228" t="str">
            <v>25 YEAR STRATEGY</v>
          </cell>
          <cell r="H228" t="str">
            <v>RESEARCH &amp; DEVELOPMENT</v>
          </cell>
          <cell r="I228" t="str">
            <v>GENERAL</v>
          </cell>
          <cell r="J228" t="str">
            <v>CONFERENCE TRAVEL              .</v>
          </cell>
          <cell r="K228">
            <v>750</v>
          </cell>
          <cell r="L228">
            <v>250</v>
          </cell>
          <cell r="M228">
            <v>450</v>
          </cell>
          <cell r="N228">
            <v>0</v>
          </cell>
          <cell r="O228">
            <v>0</v>
          </cell>
        </row>
        <row r="229">
          <cell r="A229" t="str">
            <v>Expenditure</v>
          </cell>
          <cell r="B229" t="str">
            <v>JMWMS</v>
          </cell>
          <cell r="C229" t="str">
            <v>Policy &amp; Research</v>
          </cell>
          <cell r="D229" t="str">
            <v>PMGAA</v>
          </cell>
          <cell r="E229">
            <v>3712</v>
          </cell>
          <cell r="F229" t="str">
            <v>PMGAA3712</v>
          </cell>
          <cell r="G229" t="str">
            <v>25 YEAR STRATEGY</v>
          </cell>
          <cell r="H229" t="str">
            <v>RESEARCH &amp; DEVELOPMENT</v>
          </cell>
          <cell r="I229" t="str">
            <v>GENERAL</v>
          </cell>
          <cell r="J229" t="str">
            <v>CONFERENCE SUBSISTENCE         .</v>
          </cell>
          <cell r="K229">
            <v>500</v>
          </cell>
          <cell r="L229">
            <v>250</v>
          </cell>
          <cell r="M229">
            <v>500</v>
          </cell>
          <cell r="N229">
            <v>0</v>
          </cell>
          <cell r="O229">
            <v>0</v>
          </cell>
        </row>
        <row r="230">
          <cell r="A230" t="str">
            <v>Expenditure</v>
          </cell>
          <cell r="B230" t="str">
            <v>JMWMS</v>
          </cell>
          <cell r="C230" t="str">
            <v>Waste Prevention Programme</v>
          </cell>
          <cell r="D230" t="str">
            <v>PMHAA</v>
          </cell>
          <cell r="E230">
            <v>3420</v>
          </cell>
          <cell r="F230" t="str">
            <v>PMHAA3420</v>
          </cell>
          <cell r="G230" t="str">
            <v>WASTE MINIMISATION PROGRAMME</v>
          </cell>
          <cell r="H230" t="str">
            <v>GENERAL</v>
          </cell>
          <cell r="I230" t="str">
            <v>GENERAL</v>
          </cell>
          <cell r="J230" t="str">
            <v>CONSULTANTS FEE                .</v>
          </cell>
          <cell r="K230">
            <v>3000</v>
          </cell>
          <cell r="L230">
            <v>3000</v>
          </cell>
          <cell r="M230">
            <v>59000</v>
          </cell>
          <cell r="N230">
            <v>205000</v>
          </cell>
          <cell r="O230">
            <v>210000</v>
          </cell>
        </row>
        <row r="231">
          <cell r="A231" t="str">
            <v>Expenditure</v>
          </cell>
          <cell r="B231" t="str">
            <v>JMWMS</v>
          </cell>
          <cell r="C231" t="str">
            <v>Waste Prevention Programme</v>
          </cell>
          <cell r="D231" t="str">
            <v>PMHAA</v>
          </cell>
          <cell r="E231">
            <v>3710</v>
          </cell>
          <cell r="F231" t="str">
            <v>PMHAA3710</v>
          </cell>
          <cell r="G231" t="str">
            <v>WASTE MINIMISATION PROGRAMME</v>
          </cell>
          <cell r="H231" t="str">
            <v>GENERAL</v>
          </cell>
          <cell r="I231" t="str">
            <v>GENERAL</v>
          </cell>
          <cell r="J231" t="str">
            <v>CONFERENCE FEES                .</v>
          </cell>
          <cell r="K231">
            <v>1000</v>
          </cell>
          <cell r="L231">
            <v>1000</v>
          </cell>
          <cell r="M231">
            <v>1000</v>
          </cell>
          <cell r="N231">
            <v>0</v>
          </cell>
          <cell r="O231">
            <v>0</v>
          </cell>
        </row>
        <row r="232">
          <cell r="A232" t="str">
            <v>Expenditure</v>
          </cell>
          <cell r="B232" t="str">
            <v>JMWMS</v>
          </cell>
          <cell r="C232" t="str">
            <v>Waste Prevention Programme</v>
          </cell>
          <cell r="D232" t="str">
            <v>PMHAA</v>
          </cell>
          <cell r="E232">
            <v>3711</v>
          </cell>
          <cell r="F232" t="str">
            <v>PMHAA3711</v>
          </cell>
          <cell r="G232" t="str">
            <v>WASTE MINIMISATION PROGRAMME</v>
          </cell>
          <cell r="H232" t="str">
            <v>GENERAL</v>
          </cell>
          <cell r="I232" t="str">
            <v>GENERAL</v>
          </cell>
          <cell r="J232" t="str">
            <v>CONFERENCE TRAVEL              .</v>
          </cell>
          <cell r="K232">
            <v>400</v>
          </cell>
          <cell r="L232">
            <v>400</v>
          </cell>
          <cell r="M232">
            <v>400</v>
          </cell>
          <cell r="N232">
            <v>0</v>
          </cell>
          <cell r="O232">
            <v>0</v>
          </cell>
        </row>
        <row r="233">
          <cell r="A233" t="str">
            <v>Expenditure</v>
          </cell>
          <cell r="B233" t="str">
            <v>JMWMS</v>
          </cell>
          <cell r="C233" t="str">
            <v>Waste Prevention Programme</v>
          </cell>
          <cell r="D233" t="str">
            <v>PMHAA</v>
          </cell>
          <cell r="E233">
            <v>3712</v>
          </cell>
          <cell r="F233" t="str">
            <v>PMHAA3712</v>
          </cell>
          <cell r="G233" t="str">
            <v>WASTE MINIMISATION PROGRAMME</v>
          </cell>
          <cell r="H233" t="str">
            <v>GENERAL</v>
          </cell>
          <cell r="I233" t="str">
            <v>GENERAL</v>
          </cell>
          <cell r="J233" t="str">
            <v>CONFERENCE SUBSISTENCE         .</v>
          </cell>
          <cell r="K233">
            <v>100</v>
          </cell>
          <cell r="L233">
            <v>100</v>
          </cell>
          <cell r="M233">
            <v>100</v>
          </cell>
          <cell r="N233">
            <v>0</v>
          </cell>
          <cell r="O233">
            <v>0</v>
          </cell>
        </row>
        <row r="234">
          <cell r="A234" t="str">
            <v>Expenditure</v>
          </cell>
          <cell r="B234" t="str">
            <v>JMWMS</v>
          </cell>
          <cell r="C234" t="str">
            <v>Waste Prevention Programme</v>
          </cell>
          <cell r="D234" t="str">
            <v>PMHAA</v>
          </cell>
          <cell r="E234">
            <v>9350</v>
          </cell>
          <cell r="F234" t="str">
            <v>PMHAA9350</v>
          </cell>
          <cell r="G234" t="str">
            <v>WASTE MINIMISATION PROGRAMME</v>
          </cell>
          <cell r="H234" t="str">
            <v>GENERAL</v>
          </cell>
          <cell r="I234" t="str">
            <v>GENERAL</v>
          </cell>
          <cell r="J234" t="str">
            <v>RECEIPTS FROM OTHER FUNDS      .</v>
          </cell>
          <cell r="K234">
            <v>4500</v>
          </cell>
          <cell r="L234">
            <v>4500</v>
          </cell>
          <cell r="M234">
            <v>139500</v>
          </cell>
          <cell r="N234">
            <v>0</v>
          </cell>
          <cell r="O234">
            <v>0</v>
          </cell>
        </row>
        <row r="235">
          <cell r="A235" t="str">
            <v>Expenditure</v>
          </cell>
          <cell r="B235" t="str">
            <v>JMWMS</v>
          </cell>
          <cell r="C235" t="str">
            <v>Strategy Update</v>
          </cell>
          <cell r="D235" t="str">
            <v>PMJAA</v>
          </cell>
          <cell r="E235">
            <v>3420</v>
          </cell>
          <cell r="F235" t="str">
            <v>PMJAA3420</v>
          </cell>
          <cell r="G235" t="str">
            <v>STRATEGY UPDATE</v>
          </cell>
          <cell r="H235" t="str">
            <v>GENERAL</v>
          </cell>
          <cell r="I235" t="str">
            <v>GENERAL</v>
          </cell>
          <cell r="J235" t="str">
            <v>CONSULTANTS FEE                .</v>
          </cell>
          <cell r="K235">
            <v>175000</v>
          </cell>
          <cell r="L235">
            <v>150000</v>
          </cell>
          <cell r="M235">
            <v>40000</v>
          </cell>
          <cell r="N235">
            <v>0</v>
          </cell>
          <cell r="O235">
            <v>0</v>
          </cell>
        </row>
        <row r="236">
          <cell r="A236" t="str">
            <v>Expenditure</v>
          </cell>
          <cell r="B236" t="str">
            <v>JMWMS</v>
          </cell>
          <cell r="C236" t="str">
            <v>Strategy Update</v>
          </cell>
          <cell r="D236" t="str">
            <v>PMJAA</v>
          </cell>
          <cell r="E236">
            <v>3311</v>
          </cell>
          <cell r="F236" t="str">
            <v>PMJAA3311</v>
          </cell>
          <cell r="G236" t="str">
            <v>STRATEGY UPDATE</v>
          </cell>
          <cell r="H236" t="str">
            <v>GENERAL</v>
          </cell>
          <cell r="I236" t="str">
            <v>GENERAL</v>
          </cell>
          <cell r="J236" t="str">
            <v>EXTERNAL PRINTING              .</v>
          </cell>
          <cell r="K236">
            <v>0</v>
          </cell>
          <cell r="L236">
            <v>0</v>
          </cell>
          <cell r="M236">
            <v>10000</v>
          </cell>
          <cell r="N236">
            <v>0</v>
          </cell>
          <cell r="O236">
            <v>0</v>
          </cell>
        </row>
        <row r="237">
          <cell r="A237" t="str">
            <v>Expenditure</v>
          </cell>
          <cell r="B237" t="str">
            <v>JMWMS</v>
          </cell>
          <cell r="C237" t="str">
            <v>Sustainable Development</v>
          </cell>
          <cell r="D237" t="str">
            <v>PMKAA</v>
          </cell>
          <cell r="E237">
            <v>3056</v>
          </cell>
          <cell r="F237" t="str">
            <v>PMKAA3056</v>
          </cell>
          <cell r="G237" t="str">
            <v>SUSTAINABLE DEVELOPMENT</v>
          </cell>
          <cell r="H237" t="str">
            <v>GENERAL</v>
          </cell>
          <cell r="I237" t="str">
            <v>GENERAL</v>
          </cell>
          <cell r="J237" t="str">
            <v>PURCHASE OF GENERAL EQUIPMENT  .</v>
          </cell>
          <cell r="K237">
            <v>50</v>
          </cell>
          <cell r="L237">
            <v>50</v>
          </cell>
          <cell r="M237">
            <v>50</v>
          </cell>
          <cell r="N237">
            <v>8000</v>
          </cell>
          <cell r="O237">
            <v>8000</v>
          </cell>
        </row>
        <row r="238">
          <cell r="A238" t="str">
            <v>Expenditure</v>
          </cell>
          <cell r="B238" t="str">
            <v>JMWMS</v>
          </cell>
          <cell r="C238" t="str">
            <v>Sustainable Development</v>
          </cell>
          <cell r="D238" t="str">
            <v>PMKAA</v>
          </cell>
          <cell r="E238">
            <v>3311</v>
          </cell>
          <cell r="F238" t="str">
            <v>PMKAA3311</v>
          </cell>
          <cell r="G238" t="str">
            <v>SUSTAINABLE DEVELOPMENT</v>
          </cell>
          <cell r="H238" t="str">
            <v>GENERAL</v>
          </cell>
          <cell r="I238" t="str">
            <v>GENERAL</v>
          </cell>
          <cell r="J238" t="str">
            <v>EXTERNAL PRINTING              .</v>
          </cell>
          <cell r="K238">
            <v>2500</v>
          </cell>
          <cell r="L238">
            <v>2500</v>
          </cell>
          <cell r="M238">
            <v>1500</v>
          </cell>
          <cell r="N238">
            <v>0</v>
          </cell>
          <cell r="O238">
            <v>0</v>
          </cell>
        </row>
        <row r="239">
          <cell r="A239" t="str">
            <v>Expenditure</v>
          </cell>
          <cell r="B239" t="str">
            <v>JMWMS</v>
          </cell>
          <cell r="C239" t="str">
            <v>Sustainable Development</v>
          </cell>
          <cell r="D239" t="str">
            <v>PMKAA</v>
          </cell>
          <cell r="E239">
            <v>3420</v>
          </cell>
          <cell r="F239" t="str">
            <v>PMKAA3420</v>
          </cell>
          <cell r="G239" t="str">
            <v>SUSTAINABLE DEVELOPMENT</v>
          </cell>
          <cell r="H239" t="str">
            <v>GENERAL</v>
          </cell>
          <cell r="I239" t="str">
            <v>GENERAL</v>
          </cell>
          <cell r="J239" t="str">
            <v>CONSULTANTS FEE                .</v>
          </cell>
          <cell r="K239">
            <v>5500</v>
          </cell>
          <cell r="L239">
            <v>8500</v>
          </cell>
          <cell r="M239">
            <v>7000</v>
          </cell>
          <cell r="N239">
            <v>0</v>
          </cell>
          <cell r="O239">
            <v>0</v>
          </cell>
        </row>
        <row r="240">
          <cell r="A240" t="str">
            <v>Expenditure</v>
          </cell>
          <cell r="B240" t="str">
            <v>JMWMS</v>
          </cell>
          <cell r="C240" t="str">
            <v>Sustainable Development</v>
          </cell>
          <cell r="D240" t="str">
            <v>PMKAA</v>
          </cell>
          <cell r="E240">
            <v>3710</v>
          </cell>
          <cell r="F240" t="str">
            <v>PMKAA3710</v>
          </cell>
          <cell r="G240" t="str">
            <v>SUSTAINABLE DEVELOPMENT</v>
          </cell>
          <cell r="H240" t="str">
            <v>GENERAL</v>
          </cell>
          <cell r="I240" t="str">
            <v>GENERAL</v>
          </cell>
          <cell r="J240" t="str">
            <v>CONFERENCE FEES                .</v>
          </cell>
          <cell r="K240">
            <v>1000</v>
          </cell>
          <cell r="L240">
            <v>1000</v>
          </cell>
          <cell r="M240">
            <v>1000</v>
          </cell>
          <cell r="N240">
            <v>0</v>
          </cell>
          <cell r="O240">
            <v>0</v>
          </cell>
        </row>
        <row r="241">
          <cell r="A241" t="str">
            <v>Expenditure</v>
          </cell>
          <cell r="B241" t="str">
            <v>JMWMS</v>
          </cell>
          <cell r="C241" t="str">
            <v>Sustainable Development</v>
          </cell>
          <cell r="D241" t="str">
            <v>PMKAA</v>
          </cell>
          <cell r="E241">
            <v>3711</v>
          </cell>
          <cell r="F241" t="str">
            <v>PMKAA3711</v>
          </cell>
          <cell r="G241" t="str">
            <v>SUSTAINABLE DEVELOPMENT</v>
          </cell>
          <cell r="H241" t="str">
            <v>GENERAL</v>
          </cell>
          <cell r="I241" t="str">
            <v>GENERAL</v>
          </cell>
          <cell r="J241" t="str">
            <v>CONFERENCE TRAVEL              .</v>
          </cell>
          <cell r="K241">
            <v>800</v>
          </cell>
          <cell r="L241">
            <v>800</v>
          </cell>
          <cell r="M241">
            <v>300</v>
          </cell>
          <cell r="N241">
            <v>0</v>
          </cell>
          <cell r="O241">
            <v>0</v>
          </cell>
        </row>
        <row r="242">
          <cell r="A242" t="str">
            <v>Expenditure</v>
          </cell>
          <cell r="B242" t="str">
            <v>JMWMS</v>
          </cell>
          <cell r="C242" t="str">
            <v>Sustainable Development</v>
          </cell>
          <cell r="D242" t="str">
            <v>PMKAA</v>
          </cell>
          <cell r="E242">
            <v>3712</v>
          </cell>
          <cell r="F242" t="str">
            <v>PMKAA3712</v>
          </cell>
          <cell r="G242" t="str">
            <v>SUSTAINABLE DEVELOPMENT</v>
          </cell>
          <cell r="H242" t="str">
            <v>GENERAL</v>
          </cell>
          <cell r="I242" t="str">
            <v>GENERAL</v>
          </cell>
          <cell r="J242" t="str">
            <v>CONFERENCE SUBSISTENCE         .</v>
          </cell>
          <cell r="K242">
            <v>150</v>
          </cell>
          <cell r="L242">
            <v>150</v>
          </cell>
          <cell r="M242">
            <v>150</v>
          </cell>
          <cell r="N242">
            <v>0</v>
          </cell>
          <cell r="O242">
            <v>0</v>
          </cell>
        </row>
        <row r="243">
          <cell r="A243" t="str">
            <v>Expenditure</v>
          </cell>
          <cell r="B243" t="str">
            <v>JMWMS</v>
          </cell>
          <cell r="C243" t="str">
            <v>Partnership Development</v>
          </cell>
          <cell r="D243" t="str">
            <v>PMLAA</v>
          </cell>
          <cell r="E243">
            <v>3311</v>
          </cell>
          <cell r="F243" t="str">
            <v>PMLAA3311</v>
          </cell>
          <cell r="G243" t="str">
            <v>IAA DEVELOPMENT</v>
          </cell>
          <cell r="H243" t="str">
            <v>GENERAL</v>
          </cell>
          <cell r="I243" t="str">
            <v>GENERAL</v>
          </cell>
          <cell r="J243" t="str">
            <v>EXTERNAL PRINTING              .</v>
          </cell>
          <cell r="K243">
            <v>3000</v>
          </cell>
          <cell r="L243">
            <v>0</v>
          </cell>
          <cell r="M243">
            <v>2000</v>
          </cell>
          <cell r="N243">
            <v>20000</v>
          </cell>
          <cell r="O243">
            <v>20000</v>
          </cell>
        </row>
        <row r="244">
          <cell r="A244" t="str">
            <v>Expenditure</v>
          </cell>
          <cell r="B244" t="str">
            <v>JMWMS</v>
          </cell>
          <cell r="C244" t="str">
            <v>Partnership Development</v>
          </cell>
          <cell r="D244" t="str">
            <v>PMLAA</v>
          </cell>
          <cell r="E244">
            <v>3420</v>
          </cell>
          <cell r="F244" t="str">
            <v>PMLAA3420</v>
          </cell>
          <cell r="G244" t="str">
            <v>IAA DEVELOPMENT</v>
          </cell>
          <cell r="H244" t="str">
            <v>GENERAL</v>
          </cell>
          <cell r="I244" t="str">
            <v>GENERAL</v>
          </cell>
          <cell r="J244" t="str">
            <v>CONSULTANTS FEE                .</v>
          </cell>
          <cell r="K244">
            <v>5000</v>
          </cell>
          <cell r="L244">
            <v>5000</v>
          </cell>
          <cell r="M244">
            <v>5000</v>
          </cell>
          <cell r="N244">
            <v>0</v>
          </cell>
          <cell r="O244">
            <v>0</v>
          </cell>
        </row>
        <row r="245">
          <cell r="A245" t="str">
            <v>Expenditure</v>
          </cell>
          <cell r="B245" t="str">
            <v>JMWMS</v>
          </cell>
          <cell r="C245" t="str">
            <v>Partnership Development</v>
          </cell>
          <cell r="D245" t="str">
            <v>PMLAA</v>
          </cell>
          <cell r="E245">
            <v>3450</v>
          </cell>
          <cell r="F245" t="str">
            <v>PMLAA3450</v>
          </cell>
          <cell r="G245" t="str">
            <v>IAA DEVELOPMENT</v>
          </cell>
          <cell r="H245" t="str">
            <v>GENERAL</v>
          </cell>
          <cell r="I245" t="str">
            <v>GENERAL</v>
          </cell>
          <cell r="J245" t="str">
            <v>ENTERTAINMENTS                 .</v>
          </cell>
          <cell r="K245">
            <v>1000</v>
          </cell>
          <cell r="L245">
            <v>1000</v>
          </cell>
          <cell r="M245">
            <v>1000</v>
          </cell>
          <cell r="N245">
            <v>0</v>
          </cell>
          <cell r="O245">
            <v>0</v>
          </cell>
        </row>
        <row r="246">
          <cell r="A246" t="str">
            <v>Expenditure</v>
          </cell>
          <cell r="B246" t="str">
            <v>JMWMS</v>
          </cell>
          <cell r="C246" t="str">
            <v>Partnership Development</v>
          </cell>
          <cell r="D246" t="str">
            <v>PMLAA</v>
          </cell>
          <cell r="E246">
            <v>3710</v>
          </cell>
          <cell r="F246" t="str">
            <v>PMLAA3710</v>
          </cell>
          <cell r="G246" t="str">
            <v>IAA DEVELOPMENT</v>
          </cell>
          <cell r="H246" t="str">
            <v>GENERAL</v>
          </cell>
          <cell r="I246" t="str">
            <v>GENERAL</v>
          </cell>
          <cell r="J246" t="str">
            <v>CONFERENCE FEES                .</v>
          </cell>
          <cell r="K246">
            <v>2000</v>
          </cell>
          <cell r="L246">
            <v>2000</v>
          </cell>
          <cell r="M246">
            <v>2000</v>
          </cell>
          <cell r="N246">
            <v>0</v>
          </cell>
          <cell r="O246">
            <v>0</v>
          </cell>
        </row>
        <row r="247">
          <cell r="A247" t="str">
            <v>Expenditure</v>
          </cell>
          <cell r="B247" t="str">
            <v>JMWMS</v>
          </cell>
          <cell r="C247" t="str">
            <v>Partnership Development</v>
          </cell>
          <cell r="D247" t="str">
            <v>PMLAA</v>
          </cell>
          <cell r="E247">
            <v>3711</v>
          </cell>
          <cell r="F247" t="str">
            <v>PMLAA3711</v>
          </cell>
          <cell r="G247" t="str">
            <v>IAA DEVELOPMENT</v>
          </cell>
          <cell r="H247" t="str">
            <v>GENERAL</v>
          </cell>
          <cell r="I247" t="str">
            <v>GENERAL</v>
          </cell>
          <cell r="J247" t="str">
            <v>CONFERENCE TRAVEL              .</v>
          </cell>
          <cell r="K247">
            <v>1500</v>
          </cell>
          <cell r="L247">
            <v>1500</v>
          </cell>
          <cell r="M247">
            <v>1500</v>
          </cell>
          <cell r="N247">
            <v>0</v>
          </cell>
          <cell r="O247">
            <v>0</v>
          </cell>
        </row>
        <row r="248">
          <cell r="A248" t="str">
            <v>Expenditure</v>
          </cell>
          <cell r="B248" t="str">
            <v>JMWMS</v>
          </cell>
          <cell r="C248" t="str">
            <v>Partnership Development</v>
          </cell>
          <cell r="D248" t="str">
            <v>PMLAA</v>
          </cell>
          <cell r="E248">
            <v>3712</v>
          </cell>
          <cell r="F248" t="str">
            <v>PMLAA3712</v>
          </cell>
          <cell r="G248" t="str">
            <v>IAA DEVELOPMENT</v>
          </cell>
          <cell r="H248" t="str">
            <v>GENERAL</v>
          </cell>
          <cell r="I248" t="str">
            <v>GENERAL</v>
          </cell>
          <cell r="J248" t="str">
            <v>CONFERENCE SUBSISTENCE         .</v>
          </cell>
          <cell r="K248">
            <v>500</v>
          </cell>
          <cell r="L248">
            <v>500</v>
          </cell>
          <cell r="M248">
            <v>500</v>
          </cell>
          <cell r="N248">
            <v>0</v>
          </cell>
          <cell r="O248">
            <v>0</v>
          </cell>
        </row>
        <row r="249">
          <cell r="A249" t="str">
            <v>Expenditure</v>
          </cell>
          <cell r="B249" t="str">
            <v>JMWMS</v>
          </cell>
          <cell r="C249" t="str">
            <v>Partnership Development</v>
          </cell>
          <cell r="D249" t="str">
            <v>PMLAA</v>
          </cell>
          <cell r="E249">
            <v>3922</v>
          </cell>
          <cell r="F249" t="str">
            <v>PMLAA3922</v>
          </cell>
          <cell r="G249" t="str">
            <v>IAA DEVELOPMENT</v>
          </cell>
          <cell r="H249" t="str">
            <v>GENERAL</v>
          </cell>
          <cell r="I249" t="str">
            <v>GENERAL</v>
          </cell>
          <cell r="J249" t="str">
            <v>GENERAL PROMOTIONS             .</v>
          </cell>
          <cell r="K249">
            <v>40000</v>
          </cell>
          <cell r="L249">
            <v>40000</v>
          </cell>
          <cell r="M249">
            <v>8000</v>
          </cell>
          <cell r="N249">
            <v>0</v>
          </cell>
          <cell r="O249">
            <v>0</v>
          </cell>
        </row>
        <row r="250">
          <cell r="A250" t="str">
            <v>Expenditure</v>
          </cell>
          <cell r="B250" t="str">
            <v>JMWMS</v>
          </cell>
          <cell r="C250" t="str">
            <v>Stakeholder Engagement Development</v>
          </cell>
          <cell r="D250" t="str">
            <v>PMFAA</v>
          </cell>
          <cell r="E250">
            <v>3450</v>
          </cell>
          <cell r="F250" t="str">
            <v>PMFAA3450</v>
          </cell>
          <cell r="G250" t="str">
            <v>STAKEHOLDER ENGAGEMENT DEV.</v>
          </cell>
          <cell r="H250" t="str">
            <v>GENERAL</v>
          </cell>
          <cell r="I250" t="str">
            <v>GENERAL</v>
          </cell>
          <cell r="J250" t="str">
            <v>ENTERTAINMENTS                 .</v>
          </cell>
          <cell r="K250">
            <v>1000</v>
          </cell>
          <cell r="L250">
            <v>0</v>
          </cell>
          <cell r="M250">
            <v>1000</v>
          </cell>
          <cell r="N250">
            <v>5000</v>
          </cell>
          <cell r="O250">
            <v>5000</v>
          </cell>
        </row>
        <row r="251">
          <cell r="A251" t="str">
            <v>Expenditure</v>
          </cell>
          <cell r="B251" t="str">
            <v>JMWMS</v>
          </cell>
          <cell r="C251" t="str">
            <v>Stakeholder Engagement Development</v>
          </cell>
          <cell r="D251" t="str">
            <v>PMFAA</v>
          </cell>
          <cell r="E251">
            <v>3420</v>
          </cell>
          <cell r="F251" t="str">
            <v>PMFAA3420</v>
          </cell>
          <cell r="G251" t="str">
            <v>STAKEHOLDER ENGAGEMENT DEV.</v>
          </cell>
          <cell r="H251" t="str">
            <v>GENERAL</v>
          </cell>
          <cell r="I251" t="str">
            <v>GENERAL</v>
          </cell>
          <cell r="J251" t="str">
            <v>CONSULTANTS FEE                .</v>
          </cell>
          <cell r="K251">
            <v>9000</v>
          </cell>
          <cell r="L251">
            <v>0</v>
          </cell>
          <cell r="M251">
            <v>4000</v>
          </cell>
          <cell r="N251">
            <v>0</v>
          </cell>
          <cell r="O251">
            <v>0</v>
          </cell>
        </row>
        <row r="252">
          <cell r="A252" t="str">
            <v>Expenditure</v>
          </cell>
          <cell r="B252" t="str">
            <v>JMWMS</v>
          </cell>
          <cell r="C252" t="str">
            <v>Envirolink</v>
          </cell>
          <cell r="D252" t="str">
            <v>PNAAA</v>
          </cell>
          <cell r="E252">
            <v>3420</v>
          </cell>
          <cell r="F252" t="str">
            <v>PNAAA3420</v>
          </cell>
          <cell r="G252" t="str">
            <v>GENERAL</v>
          </cell>
          <cell r="H252" t="str">
            <v>GENERAL</v>
          </cell>
          <cell r="I252" t="str">
            <v>GENERAL</v>
          </cell>
          <cell r="J252" t="str">
            <v>CONSULTANTS FEE                .</v>
          </cell>
          <cell r="K252">
            <v>57000</v>
          </cell>
          <cell r="L252">
            <v>57000</v>
          </cell>
          <cell r="M252">
            <v>55000</v>
          </cell>
          <cell r="N252">
            <v>50000</v>
          </cell>
          <cell r="O252">
            <v>45000</v>
          </cell>
        </row>
        <row r="253">
          <cell r="A253" t="str">
            <v>Expenditure</v>
          </cell>
          <cell r="B253" t="str">
            <v>Landfill Allowances</v>
          </cell>
          <cell r="C253" t="str">
            <v>Landfill Allowances</v>
          </cell>
          <cell r="D253" t="str">
            <v>PUAAA</v>
          </cell>
          <cell r="E253">
            <v>3490</v>
          </cell>
          <cell r="F253" t="str">
            <v>PUAAA3490</v>
          </cell>
          <cell r="G253" t="str">
            <v>GENERAL</v>
          </cell>
          <cell r="H253" t="str">
            <v>GENERAL</v>
          </cell>
          <cell r="I253" t="str">
            <v>GENERAL</v>
          </cell>
          <cell r="J253" t="str">
            <v>PURCHASE OF LANDFILL ALLOWANCES</v>
          </cell>
          <cell r="K253">
            <v>1075904</v>
          </cell>
          <cell r="L253">
            <v>1075900</v>
          </cell>
          <cell r="M253">
            <v>1269020</v>
          </cell>
          <cell r="N253">
            <v>1862600</v>
          </cell>
          <cell r="O253">
            <v>1807380</v>
          </cell>
        </row>
        <row r="254">
          <cell r="A254" t="str">
            <v>Expenditure</v>
          </cell>
          <cell r="B254" t="str">
            <v>Contract Procurement</v>
          </cell>
          <cell r="C254" t="str">
            <v>Contract Procurement - Post OBC Legal</v>
          </cell>
          <cell r="D254" t="str">
            <v>PTBAB</v>
          </cell>
          <cell r="E254">
            <v>3420</v>
          </cell>
          <cell r="F254" t="str">
            <v>PTBAB3420</v>
          </cell>
          <cell r="G254" t="str">
            <v>POST PRG</v>
          </cell>
          <cell r="H254" t="str">
            <v>LEGAL</v>
          </cell>
          <cell r="I254" t="str">
            <v>EXTERNAL</v>
          </cell>
          <cell r="J254" t="str">
            <v>CONSULTANTS FEE                .</v>
          </cell>
          <cell r="K254">
            <v>525000</v>
          </cell>
          <cell r="L254">
            <v>749703</v>
          </cell>
          <cell r="M254">
            <v>695433</v>
          </cell>
          <cell r="N254">
            <v>0</v>
          </cell>
          <cell r="O254">
            <v>0</v>
          </cell>
        </row>
        <row r="255">
          <cell r="A255" t="str">
            <v>Expenditure</v>
          </cell>
          <cell r="B255" t="str">
            <v>Contract Procurement</v>
          </cell>
          <cell r="C255" t="str">
            <v>Contract Procurement - Post OBC Financial</v>
          </cell>
          <cell r="D255" t="str">
            <v>PTBBB</v>
          </cell>
          <cell r="E255">
            <v>3420</v>
          </cell>
          <cell r="F255" t="str">
            <v>PTBBB3420</v>
          </cell>
          <cell r="G255" t="str">
            <v>POST PRG</v>
          </cell>
          <cell r="H255" t="str">
            <v>FINANCIAL</v>
          </cell>
          <cell r="I255" t="str">
            <v>EXTERNAL</v>
          </cell>
          <cell r="J255" t="str">
            <v>CONSULTANTS FEE                .</v>
          </cell>
          <cell r="K255">
            <v>325314</v>
          </cell>
          <cell r="L255">
            <v>171800</v>
          </cell>
          <cell r="M255">
            <v>285598</v>
          </cell>
          <cell r="N255">
            <v>0</v>
          </cell>
          <cell r="O255">
            <v>0</v>
          </cell>
        </row>
        <row r="256">
          <cell r="A256" t="str">
            <v>Expenditure</v>
          </cell>
          <cell r="B256" t="str">
            <v>Contract Procurement</v>
          </cell>
          <cell r="C256" t="str">
            <v>Contract Procurement - Post OBC Technical</v>
          </cell>
          <cell r="D256" t="str">
            <v>PTBCB</v>
          </cell>
          <cell r="E256">
            <v>3420</v>
          </cell>
          <cell r="F256" t="str">
            <v>PTBCB3420</v>
          </cell>
          <cell r="G256" t="str">
            <v>POST PRG</v>
          </cell>
          <cell r="H256" t="str">
            <v>TECHNICAL</v>
          </cell>
          <cell r="I256" t="str">
            <v>EXTERNAL</v>
          </cell>
          <cell r="J256" t="str">
            <v>CONSULTANTS FEE                .</v>
          </cell>
          <cell r="K256">
            <v>213357</v>
          </cell>
          <cell r="L256">
            <v>169455</v>
          </cell>
          <cell r="M256">
            <v>229136</v>
          </cell>
          <cell r="N256">
            <v>0</v>
          </cell>
          <cell r="O256">
            <v>0</v>
          </cell>
        </row>
        <row r="257">
          <cell r="A257" t="str">
            <v>Expenditure</v>
          </cell>
          <cell r="B257" t="str">
            <v>Contract Procurement</v>
          </cell>
          <cell r="C257" t="str">
            <v>Contract Procurement - Post OBC Planning</v>
          </cell>
          <cell r="D257" t="str">
            <v>PTBEB</v>
          </cell>
          <cell r="E257">
            <v>3420</v>
          </cell>
          <cell r="F257" t="str">
            <v>PTBEB3420</v>
          </cell>
          <cell r="G257" t="str">
            <v>POST PRG</v>
          </cell>
          <cell r="H257" t="str">
            <v>PLANNING</v>
          </cell>
          <cell r="I257" t="str">
            <v>EXTERNAL</v>
          </cell>
          <cell r="J257" t="str">
            <v>CONSULTANTS FEE                .</v>
          </cell>
          <cell r="K257">
            <v>76494</v>
          </cell>
          <cell r="L257">
            <v>20773</v>
          </cell>
          <cell r="M257">
            <v>10000</v>
          </cell>
          <cell r="N257">
            <v>0</v>
          </cell>
          <cell r="O257">
            <v>0</v>
          </cell>
        </row>
        <row r="258">
          <cell r="A258" t="str">
            <v>Expenditure</v>
          </cell>
          <cell r="B258" t="str">
            <v>Contract Procurement</v>
          </cell>
          <cell r="C258" t="str">
            <v>Contract Procurement - Post OBC Other</v>
          </cell>
          <cell r="D258" t="str">
            <v>PTBFB</v>
          </cell>
          <cell r="E258">
            <v>3420</v>
          </cell>
          <cell r="F258" t="str">
            <v>PTBFB3420</v>
          </cell>
          <cell r="G258" t="str">
            <v>POST PRG</v>
          </cell>
          <cell r="H258" t="str">
            <v>INSURANCE</v>
          </cell>
          <cell r="I258" t="str">
            <v>EXTERNAL</v>
          </cell>
          <cell r="J258" t="str">
            <v>CONSULTANTS FEE                .</v>
          </cell>
          <cell r="K258">
            <v>30000</v>
          </cell>
          <cell r="L258">
            <v>0</v>
          </cell>
          <cell r="M258">
            <v>50000</v>
          </cell>
          <cell r="N258">
            <v>0</v>
          </cell>
          <cell r="O258">
            <v>0</v>
          </cell>
        </row>
        <row r="259">
          <cell r="A259" t="str">
            <v>Expenditure</v>
          </cell>
          <cell r="B259" t="str">
            <v>Contract Procurement</v>
          </cell>
          <cell r="C259" t="str">
            <v>Contract Procurement - Post OBC Other</v>
          </cell>
          <cell r="D259" t="str">
            <v>PTBZB</v>
          </cell>
          <cell r="E259">
            <v>3106</v>
          </cell>
          <cell r="F259" t="str">
            <v>PTBZB3106</v>
          </cell>
          <cell r="G259" t="str">
            <v>POST PRG</v>
          </cell>
          <cell r="H259" t="str">
            <v>GENERAL</v>
          </cell>
          <cell r="I259" t="str">
            <v>EXTERNAL</v>
          </cell>
          <cell r="J259" t="str">
            <v>OTHER CATERING PROVISIONS      .</v>
          </cell>
          <cell r="K259">
            <v>3000</v>
          </cell>
          <cell r="L259">
            <v>0</v>
          </cell>
          <cell r="M259">
            <v>1000</v>
          </cell>
          <cell r="N259">
            <v>0</v>
          </cell>
          <cell r="O259">
            <v>0</v>
          </cell>
        </row>
        <row r="260">
          <cell r="A260" t="str">
            <v>Expenditure</v>
          </cell>
          <cell r="B260" t="str">
            <v>Contract Procurement</v>
          </cell>
          <cell r="C260" t="str">
            <v>Contract Procurement - Post OBC Other</v>
          </cell>
          <cell r="D260" t="str">
            <v>PTBZB</v>
          </cell>
          <cell r="E260">
            <v>3420</v>
          </cell>
          <cell r="F260" t="str">
            <v>PTBZB3420</v>
          </cell>
          <cell r="G260" t="str">
            <v>POST PRG</v>
          </cell>
          <cell r="H260" t="str">
            <v>GENERAL</v>
          </cell>
          <cell r="I260" t="str">
            <v>EXTERNAL</v>
          </cell>
          <cell r="J260" t="str">
            <v>CONSULTANTS FEE                .</v>
          </cell>
          <cell r="K260">
            <v>67000</v>
          </cell>
          <cell r="L260">
            <v>64444</v>
          </cell>
          <cell r="M260">
            <v>4000</v>
          </cell>
          <cell r="N260">
            <v>0</v>
          </cell>
          <cell r="O260">
            <v>0</v>
          </cell>
        </row>
        <row r="261">
          <cell r="A261" t="str">
            <v>Income</v>
          </cell>
          <cell r="B261" t="str">
            <v>Contract Procurement</v>
          </cell>
          <cell r="C261" t="str">
            <v>Halton Advisors Contribution</v>
          </cell>
          <cell r="D261" t="str">
            <v>PTBZB</v>
          </cell>
          <cell r="E261">
            <v>9350</v>
          </cell>
          <cell r="F261" t="str">
            <v>PTBZB9350</v>
          </cell>
          <cell r="G261" t="str">
            <v>POST PRG</v>
          </cell>
          <cell r="H261" t="str">
            <v>GENERAL</v>
          </cell>
          <cell r="I261" t="str">
            <v>EXTERNAL</v>
          </cell>
          <cell r="J261" t="str">
            <v>RECEIPTS FROM OTHER FUNDS      .</v>
          </cell>
          <cell r="K261">
            <v>-99213.2</v>
          </cell>
          <cell r="L261">
            <v>-94094</v>
          </cell>
          <cell r="M261">
            <v>-102013</v>
          </cell>
          <cell r="N261">
            <v>0</v>
          </cell>
          <cell r="O261">
            <v>0</v>
          </cell>
        </row>
        <row r="262">
          <cell r="A262" t="str">
            <v>Income</v>
          </cell>
          <cell r="B262" t="str">
            <v>Interest Receivable</v>
          </cell>
          <cell r="C262" t="str">
            <v>Interest Receivable</v>
          </cell>
          <cell r="D262" t="str">
            <v>PKBAA</v>
          </cell>
          <cell r="E262">
            <v>9402</v>
          </cell>
          <cell r="F262" t="str">
            <v>PKBAA9402</v>
          </cell>
          <cell r="G262" t="str">
            <v>INTEREST</v>
          </cell>
          <cell r="H262" t="str">
            <v>GENERAL</v>
          </cell>
          <cell r="I262" t="str">
            <v>GENERAL</v>
          </cell>
          <cell r="J262" t="str">
            <v>INTEREST ON BALANCES           .</v>
          </cell>
          <cell r="K262">
            <v>-591000</v>
          </cell>
          <cell r="L262">
            <v>-987158</v>
          </cell>
          <cell r="M262">
            <v>-1028173</v>
          </cell>
          <cell r="N262">
            <v>-1028173</v>
          </cell>
          <cell r="O262">
            <v>-1028173</v>
          </cell>
        </row>
        <row r="263">
          <cell r="A263" t="str">
            <v>Income</v>
          </cell>
          <cell r="B263" t="str">
            <v>Dividends</v>
          </cell>
          <cell r="C263" t="str">
            <v>Dividends</v>
          </cell>
          <cell r="D263" t="str">
            <v>PKCAA</v>
          </cell>
          <cell r="E263">
            <v>9400</v>
          </cell>
          <cell r="F263" t="str">
            <v>PKCAA9400</v>
          </cell>
          <cell r="G263" t="str">
            <v>DIVIDENDS</v>
          </cell>
          <cell r="H263" t="str">
            <v>GENERAL</v>
          </cell>
          <cell r="I263" t="str">
            <v>GENERAL</v>
          </cell>
          <cell r="J263" t="str">
            <v>INTEREST ON INVESTMENTS        .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Expenditure</v>
          </cell>
          <cell r="B264" t="str">
            <v>Interest Payable</v>
          </cell>
          <cell r="C264" t="str">
            <v>Interest Payable</v>
          </cell>
          <cell r="D264" t="str">
            <v>PKDAA</v>
          </cell>
          <cell r="E264">
            <v>7200</v>
          </cell>
          <cell r="F264" t="str">
            <v>PKDAA7200</v>
          </cell>
          <cell r="G264" t="str">
            <v>TFR FROM ASSET MGT REV.ACT.</v>
          </cell>
          <cell r="H264" t="str">
            <v>GENERAL</v>
          </cell>
          <cell r="I264" t="str">
            <v>GENERAL</v>
          </cell>
          <cell r="J264" t="str">
            <v>INTEREST                       .</v>
          </cell>
          <cell r="K264">
            <v>267243</v>
          </cell>
          <cell r="L264">
            <v>262000</v>
          </cell>
          <cell r="M264">
            <v>250364</v>
          </cell>
          <cell r="N264">
            <v>233485</v>
          </cell>
          <cell r="O264">
            <v>216607</v>
          </cell>
        </row>
        <row r="265">
          <cell r="A265" t="str">
            <v>Expenditure</v>
          </cell>
          <cell r="B265" t="str">
            <v>Interest Payable</v>
          </cell>
          <cell r="C265" t="str">
            <v>Interest Payable</v>
          </cell>
          <cell r="D265" t="str">
            <v>PKDAA</v>
          </cell>
          <cell r="E265">
            <v>7700</v>
          </cell>
          <cell r="F265" t="str">
            <v>PKDAA7700</v>
          </cell>
          <cell r="G265" t="str">
            <v>TFR FROM ASSET MGT REV.ACT.</v>
          </cell>
          <cell r="H265" t="str">
            <v>GENERAL</v>
          </cell>
          <cell r="I265" t="str">
            <v>GENERAL</v>
          </cell>
          <cell r="J265" t="str">
            <v>P.W.L.B.</v>
          </cell>
          <cell r="K265">
            <v>2896641</v>
          </cell>
          <cell r="L265">
            <v>1187450</v>
          </cell>
          <cell r="M265">
            <v>1187450</v>
          </cell>
          <cell r="N265">
            <v>1187450</v>
          </cell>
          <cell r="O265">
            <v>1187450</v>
          </cell>
        </row>
        <row r="266">
          <cell r="A266" t="str">
            <v>Income</v>
          </cell>
          <cell r="B266" t="str">
            <v>Gas Rights</v>
          </cell>
          <cell r="C266" t="str">
            <v>BML Gas Rights</v>
          </cell>
          <cell r="D266" t="str">
            <v>PGAAA</v>
          </cell>
          <cell r="E266">
            <v>9350</v>
          </cell>
          <cell r="F266" t="str">
            <v>PGAAA9350</v>
          </cell>
          <cell r="G266" t="str">
            <v>GAS RIGHTS</v>
          </cell>
          <cell r="H266" t="str">
            <v>GENERAL</v>
          </cell>
          <cell r="I266" t="str">
            <v>GENERAL</v>
          </cell>
          <cell r="J266" t="str">
            <v>RECEIPTS FROM OTHER FUNDS      .</v>
          </cell>
          <cell r="K266">
            <v>0</v>
          </cell>
          <cell r="L266">
            <v>-12564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Levy Income</v>
          </cell>
          <cell r="B267" t="str">
            <v>Levy</v>
          </cell>
          <cell r="C267" t="str">
            <v>Levy Knowsley</v>
          </cell>
          <cell r="D267" t="str">
            <v>PKFAA</v>
          </cell>
          <cell r="E267">
            <v>9321</v>
          </cell>
          <cell r="F267" t="str">
            <v>PKFAA9321</v>
          </cell>
          <cell r="G267" t="str">
            <v>LEVY</v>
          </cell>
          <cell r="H267" t="str">
            <v>KNOWSLEY MBC</v>
          </cell>
          <cell r="I267" t="str">
            <v>GENERAL</v>
          </cell>
          <cell r="J267" t="str">
            <v>OTHER CONTRIBUTIONS            .</v>
          </cell>
          <cell r="K267">
            <v>-8026693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 t="str">
            <v>Levy Income</v>
          </cell>
          <cell r="B268" t="str">
            <v>Levy</v>
          </cell>
          <cell r="C268" t="str">
            <v>Levy Liverpool</v>
          </cell>
          <cell r="D268" t="str">
            <v>PKFBA</v>
          </cell>
          <cell r="E268">
            <v>9321</v>
          </cell>
          <cell r="F268" t="str">
            <v>PKFBA9321</v>
          </cell>
          <cell r="G268" t="str">
            <v>LEVY</v>
          </cell>
          <cell r="H268" t="str">
            <v>LIVERPOOL CC</v>
          </cell>
          <cell r="I268" t="str">
            <v>GENERAL</v>
          </cell>
          <cell r="J268" t="str">
            <v>OTHER CONTRIBUTIONS            .</v>
          </cell>
          <cell r="K268">
            <v>-23799143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Levy Income</v>
          </cell>
          <cell r="B269" t="str">
            <v>Levy</v>
          </cell>
          <cell r="C269" t="str">
            <v>Levy St Helens</v>
          </cell>
          <cell r="D269" t="str">
            <v>PKFCA</v>
          </cell>
          <cell r="E269">
            <v>9321</v>
          </cell>
          <cell r="F269" t="str">
            <v>PKFCA9321</v>
          </cell>
          <cell r="G269" t="str">
            <v>LEVY</v>
          </cell>
          <cell r="H269" t="str">
            <v>ST.HELENS MBC</v>
          </cell>
          <cell r="I269" t="str">
            <v>GENERAL</v>
          </cell>
          <cell r="J269" t="str">
            <v>OTHER CONTRIBUTIONS            .</v>
          </cell>
          <cell r="K269">
            <v>-9026666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Levy Income</v>
          </cell>
          <cell r="B270" t="str">
            <v>Levy</v>
          </cell>
          <cell r="C270" t="str">
            <v>Levy Sefton</v>
          </cell>
          <cell r="D270" t="str">
            <v>PKFDA</v>
          </cell>
          <cell r="E270">
            <v>9321</v>
          </cell>
          <cell r="F270" t="str">
            <v>PKFDA9321</v>
          </cell>
          <cell r="G270" t="str">
            <v>LEVY</v>
          </cell>
          <cell r="H270" t="str">
            <v>SEFTON MBC</v>
          </cell>
          <cell r="I270" t="str">
            <v>GENERAL</v>
          </cell>
          <cell r="J270" t="str">
            <v>OTHER CONTRIBUTIONS            .</v>
          </cell>
          <cell r="K270">
            <v>-12974007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 t="str">
            <v>Levy Income</v>
          </cell>
          <cell r="B271" t="str">
            <v>Levy</v>
          </cell>
          <cell r="C271" t="str">
            <v>Levy Wirral</v>
          </cell>
          <cell r="D271" t="str">
            <v>PKFEA</v>
          </cell>
          <cell r="E271">
            <v>9321</v>
          </cell>
          <cell r="F271" t="str">
            <v>PKFEA9321</v>
          </cell>
          <cell r="G271" t="str">
            <v>LEVY</v>
          </cell>
          <cell r="H271" t="str">
            <v>WIRRAL MBC</v>
          </cell>
          <cell r="I271" t="str">
            <v>GENERAL</v>
          </cell>
          <cell r="J271" t="str">
            <v>OTHER CONTRIBUTIONS            .</v>
          </cell>
          <cell r="K271">
            <v>-17045532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E272">
            <v>0</v>
          </cell>
          <cell r="F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E273">
            <v>0</v>
          </cell>
          <cell r="F273">
            <v>0</v>
          </cell>
          <cell r="K273">
            <v>-7699896.6099999994</v>
          </cell>
          <cell r="L273">
            <v>0</v>
          </cell>
          <cell r="M273">
            <v>63801857.837201051</v>
          </cell>
          <cell r="N273">
            <v>0</v>
          </cell>
          <cell r="O273">
            <v>0</v>
          </cell>
        </row>
        <row r="274">
          <cell r="E274">
            <v>0</v>
          </cell>
          <cell r="F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E275">
            <v>0</v>
          </cell>
          <cell r="F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E276">
            <v>0</v>
          </cell>
          <cell r="F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E277">
            <v>0</v>
          </cell>
          <cell r="F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E278">
            <v>0</v>
          </cell>
          <cell r="F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E279">
            <v>0</v>
          </cell>
          <cell r="F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 52"/>
      <sheetName val="XP "/>
      <sheetName val="Additions1112 (52) "/>
      <sheetName val="Additions1112 (xx)"/>
      <sheetName val="Total Additions"/>
      <sheetName val="NCAR Journals"/>
      <sheetName val="Summary"/>
      <sheetName val="Additions0910"/>
      <sheetName val="CLS Billinge"/>
      <sheetName val="CLS Sefton Meadows"/>
      <sheetName val="CLS Bidston Moss"/>
      <sheetName val="CLS Red Quarry"/>
      <sheetName val="CLS Foul Lane"/>
      <sheetName val="CLS Roughdales"/>
      <sheetName val="HWRC Clatterbridge"/>
      <sheetName val="HWRC Earleston"/>
      <sheetName val="HWRC Formby"/>
      <sheetName val="HWRC Kirkby"/>
      <sheetName val="HWRC Otterspool"/>
      <sheetName val="HWRC Rainford"/>
      <sheetName val="HWRC Rainhill"/>
      <sheetName val="HWRC Ravenhead"/>
      <sheetName val="HWRC Sefton Meadows"/>
      <sheetName val="HWRC West Kirkby"/>
      <sheetName val="HWRC South Sefton"/>
      <sheetName val="TS Huyton"/>
      <sheetName val="TS Gillmoss"/>
      <sheetName val="TS Foul Lane"/>
      <sheetName val="LB Bidston MRF"/>
      <sheetName val="LB Bidston TS"/>
      <sheetName val="LB Bidston HWRC"/>
      <sheetName val="PE Bidston IF"/>
      <sheetName val="IP Huyton NTDP"/>
      <sheetName val="Gilmoss MRF - Voelia"/>
      <sheetName val="PE Huyton NTDP"/>
      <sheetName val="AUC Gillmoss Site2"/>
      <sheetName val="AUC Kirkby"/>
      <sheetName val="AUC Huyton"/>
      <sheetName val="Holt Lane"/>
      <sheetName val="Gillmoss IVC"/>
      <sheetName val="2nd MRF"/>
      <sheetName val="Toyota Hilux"/>
      <sheetName val="Ford Van"/>
      <sheetName val="Astra Van"/>
      <sheetName val="Renault Kagoo"/>
      <sheetName val="Franking Mac"/>
      <sheetName val="Photocopier"/>
      <sheetName val="North House"/>
    </sheetNames>
    <sheetDataSet>
      <sheetData sheetId="0"/>
      <sheetData sheetId="1"/>
      <sheetData sheetId="2"/>
      <sheetData sheetId="3"/>
      <sheetData sheetId="4"/>
      <sheetData sheetId="5">
        <row r="19">
          <cell r="J19">
            <v>1858706.9107523817</v>
          </cell>
        </row>
        <row r="24">
          <cell r="J24">
            <v>59483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 47"/>
      <sheetName val="XP 56"/>
      <sheetName val="Additions1011 (47) "/>
      <sheetName val="Additions1011 (56)"/>
      <sheetName val="Additions 1112"/>
      <sheetName val="Additions 1213"/>
      <sheetName val="NCAR Journals"/>
      <sheetName val="Summary"/>
      <sheetName val="Additions0910"/>
      <sheetName val="CLS Billinge"/>
      <sheetName val="CLS Sefton Meadows"/>
      <sheetName val="CLS Bidston Moss"/>
      <sheetName val="CLS Red Quarry"/>
      <sheetName val="CLS Foul Lane"/>
      <sheetName val="CLS Roughdales"/>
      <sheetName val="HWRC Clatterbridge"/>
      <sheetName val="HWRC Earleston"/>
      <sheetName val="HWRC Formby"/>
      <sheetName val="HWRC Kirkby"/>
      <sheetName val="HWRC Otterspool"/>
      <sheetName val="HWRC Rainford"/>
      <sheetName val="HWRC Rainhill"/>
      <sheetName val="HWRC Ravenhead"/>
      <sheetName val="HWRC Sefton Meadows"/>
      <sheetName val="HWRC West Kirkby"/>
      <sheetName val="HWRC South Sefton"/>
      <sheetName val="TS Huyton"/>
      <sheetName val="TS Gillmoss"/>
      <sheetName val="TS Foul Lane"/>
      <sheetName val="LB Bidston MRF"/>
      <sheetName val="LB Bidston TS"/>
      <sheetName val="LB Bidston HWRC"/>
      <sheetName val="PE Bidston IF"/>
      <sheetName val="IP Huyton NTDP"/>
      <sheetName val="PE Huyton NTDP"/>
      <sheetName val="AUC Gillmoss Site2"/>
      <sheetName val="AUC Kirkby"/>
      <sheetName val="AUC Huyton"/>
      <sheetName val="Holt Lane"/>
      <sheetName val="Gillmoss IVC"/>
      <sheetName val="2nd MRF"/>
      <sheetName val="Toyota Hilux"/>
      <sheetName val="Ford Van"/>
      <sheetName val="Astra Van"/>
      <sheetName val="Renault Kagoo"/>
      <sheetName val="Franking Mac"/>
      <sheetName val="Photocopier"/>
      <sheetName val="North House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J19">
            <v>1290690.7142857143</v>
          </cell>
        </row>
        <row r="24">
          <cell r="J24">
            <v>241737.23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Advisor Fees 2013-14"/>
      <sheetName val="Int Proj Team 2010-11"/>
      <sheetName val="Capital Investment 2010-11"/>
      <sheetName val="Mgt Fee 2012-13"/>
      <sheetName val="Overheads 2012-13"/>
      <sheetName val="Overheads "/>
      <sheetName val="Payroll"/>
      <sheetName val="Sheet1"/>
      <sheetName val="PT Codes 1011 Wks1 -48"/>
      <sheetName val="PCAAA4400 to wk 48 2010-11"/>
      <sheetName val="Payroll to Wk48 2010-11"/>
      <sheetName val="Overheads wk 49 to yr end"/>
    </sheetNames>
    <sheetDataSet>
      <sheetData sheetId="0"/>
      <sheetData sheetId="1">
        <row r="7">
          <cell r="B7">
            <v>80000</v>
          </cell>
          <cell r="F7">
            <v>233488.66559999998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 Codes"/>
      <sheetName val="Subjective Codes"/>
      <sheetName val="Sheet3"/>
      <sheetName val="Objective G286Codes"/>
    </sheetNames>
    <sheetDataSet>
      <sheetData sheetId="0" refreshError="1">
        <row r="4">
          <cell r="A4" t="str">
            <v>PAAAA</v>
          </cell>
          <cell r="B4" t="str">
            <v>WASTE DISPOSAL AUTHORITY       .</v>
          </cell>
          <cell r="C4" t="str">
            <v>OTHER ACTIVITIES               .</v>
          </cell>
          <cell r="D4" t="str">
            <v>FIXED ASSETS</v>
          </cell>
          <cell r="E4" t="str">
            <v>REVALUATION</v>
          </cell>
          <cell r="F4" t="str">
            <v>IMPAIRMENT</v>
          </cell>
        </row>
        <row r="5">
          <cell r="A5" t="str">
            <v>PALAA</v>
          </cell>
          <cell r="B5" t="str">
            <v>WASTE DISPOSAL AUTHORITY       .</v>
          </cell>
          <cell r="C5" t="str">
            <v>OTHER ACTIVITIES               .</v>
          </cell>
          <cell r="D5" t="str">
            <v>ASSET MANAGEMENT REVENUE A/C   .</v>
          </cell>
          <cell r="E5" t="str">
            <v>GENERAL.                       .</v>
          </cell>
          <cell r="F5" t="str">
            <v>GENERAL.                       .</v>
          </cell>
        </row>
        <row r="6">
          <cell r="A6" t="str">
            <v>PCAAA</v>
          </cell>
          <cell r="B6" t="str">
            <v>WASTE DISPOSAL AUTHORITY       .</v>
          </cell>
          <cell r="C6" t="str">
            <v>DISPOSAL</v>
          </cell>
          <cell r="D6" t="str">
            <v>GENERAL</v>
          </cell>
          <cell r="E6" t="str">
            <v>GENERAL</v>
          </cell>
          <cell r="F6" t="str">
            <v>GENERAL</v>
          </cell>
        </row>
        <row r="7">
          <cell r="A7" t="str">
            <v>PCABA</v>
          </cell>
          <cell r="B7" t="str">
            <v>WASTE DISPOSAL AUTHORITY       .</v>
          </cell>
          <cell r="C7" t="str">
            <v>DISPOSAL</v>
          </cell>
          <cell r="D7" t="str">
            <v>GENERAL</v>
          </cell>
          <cell r="E7" t="str">
            <v>HIRED VAN</v>
          </cell>
          <cell r="F7" t="str">
            <v>H287LPU(K.UPTON)</v>
          </cell>
        </row>
        <row r="8">
          <cell r="A8" t="str">
            <v>PCABB</v>
          </cell>
          <cell r="B8" t="str">
            <v>WASTE DISPOSAL AUTHORITY       .</v>
          </cell>
          <cell r="C8" t="str">
            <v>DISPOSAL</v>
          </cell>
          <cell r="D8" t="str">
            <v>GENERAL</v>
          </cell>
          <cell r="E8" t="str">
            <v>HIRED VAN</v>
          </cell>
          <cell r="F8" t="str">
            <v>Y972VAJ</v>
          </cell>
        </row>
        <row r="9">
          <cell r="A9" t="str">
            <v>PCBAA</v>
          </cell>
          <cell r="B9" t="str">
            <v>WASTE DISPOSAL AUTHORITY       .</v>
          </cell>
          <cell r="C9" t="str">
            <v>DISPOSAL</v>
          </cell>
          <cell r="D9" t="str">
            <v>CONTRACTS/ENVIRONMENTAL</v>
          </cell>
          <cell r="E9" t="str">
            <v>GENERAL</v>
          </cell>
          <cell r="F9" t="str">
            <v>GENERAL</v>
          </cell>
        </row>
        <row r="10">
          <cell r="A10" t="str">
            <v>PCBGA</v>
          </cell>
          <cell r="B10" t="str">
            <v>WASTE DISPOSAL AUTHORITY       .</v>
          </cell>
          <cell r="C10" t="str">
            <v>DISPOSAL</v>
          </cell>
          <cell r="D10" t="str">
            <v>CONTRACTS/ENVIRONMENTAL</v>
          </cell>
          <cell r="E10" t="str">
            <v>HIRED VAN</v>
          </cell>
          <cell r="F10" t="str">
            <v>M160RBU(A.GIBSON)</v>
          </cell>
        </row>
        <row r="11">
          <cell r="A11" t="str">
            <v>PCBGB</v>
          </cell>
          <cell r="B11" t="str">
            <v>WASTE DISPOSAL AUTHORITY       .</v>
          </cell>
          <cell r="C11" t="str">
            <v>DISPOSAL</v>
          </cell>
          <cell r="D11" t="str">
            <v>CONTRACTS/ENVIRONMENTAL</v>
          </cell>
          <cell r="E11" t="str">
            <v>HIRED VAN</v>
          </cell>
          <cell r="F11" t="str">
            <v>M158RBU(G.BICKERTON)</v>
          </cell>
        </row>
        <row r="12">
          <cell r="A12" t="str">
            <v>PCBGC</v>
          </cell>
          <cell r="B12" t="str">
            <v>WASTE DISPOSAL AUTHORITY       .</v>
          </cell>
          <cell r="C12" t="str">
            <v>DISPOSAL</v>
          </cell>
          <cell r="D12" t="str">
            <v>CONTRACTS/ENVIRONMENTAL</v>
          </cell>
          <cell r="E12" t="str">
            <v>HIRED VAN</v>
          </cell>
          <cell r="F12" t="str">
            <v>M159RBU(P.JOBE)</v>
          </cell>
        </row>
        <row r="13">
          <cell r="A13" t="str">
            <v>PCBGD</v>
          </cell>
          <cell r="B13" t="str">
            <v>WASTE DISPOSAL AUTHORITY       .</v>
          </cell>
          <cell r="C13" t="str">
            <v>DISPOSAL</v>
          </cell>
          <cell r="D13" t="str">
            <v>CONTRACTS/ENVIRONMENTAL</v>
          </cell>
          <cell r="E13" t="str">
            <v>HIRED VAN</v>
          </cell>
          <cell r="F13" t="str">
            <v>M182RBU(B.WATSON)</v>
          </cell>
        </row>
        <row r="14">
          <cell r="A14" t="str">
            <v>PCCAA</v>
          </cell>
          <cell r="B14" t="str">
            <v>WASTE DISPOSAL AUTHORITY       .</v>
          </cell>
          <cell r="C14" t="str">
            <v>DISPOSAL</v>
          </cell>
          <cell r="D14" t="str">
            <v>DESIGN/CONSTRUCTION/MAINTENANCE</v>
          </cell>
          <cell r="E14" t="str">
            <v>GENERAL</v>
          </cell>
          <cell r="F14" t="str">
            <v>GENERAL</v>
          </cell>
        </row>
        <row r="15">
          <cell r="A15" t="str">
            <v>PCDAA</v>
          </cell>
          <cell r="B15" t="str">
            <v>WASTE DISPOSAL AUTHORITY       .</v>
          </cell>
          <cell r="C15" t="str">
            <v>DISPOSAL</v>
          </cell>
          <cell r="D15" t="str">
            <v>PLANNING/DEVELOPMENT</v>
          </cell>
          <cell r="E15" t="str">
            <v>GENERAL</v>
          </cell>
          <cell r="F15" t="str">
            <v>GENERAL</v>
          </cell>
        </row>
        <row r="16">
          <cell r="A16" t="str">
            <v>PCEAA</v>
          </cell>
          <cell r="B16" t="str">
            <v>WASTE DISPOSAL AUTHORITY       .</v>
          </cell>
          <cell r="C16" t="str">
            <v>DISPOSAL</v>
          </cell>
          <cell r="D16" t="str">
            <v>ADMINISTRATION</v>
          </cell>
          <cell r="E16" t="str">
            <v>GENERAL</v>
          </cell>
          <cell r="F16" t="str">
            <v>GENERAL</v>
          </cell>
        </row>
        <row r="17">
          <cell r="A17" t="str">
            <v>PCFAA</v>
          </cell>
          <cell r="B17" t="str">
            <v>WASTE DISPOSAL AUTHORITY       .</v>
          </cell>
          <cell r="C17" t="str">
            <v>DISPOSAL</v>
          </cell>
          <cell r="D17" t="str">
            <v>PLANNING &amp; ENVIRONMENTAL</v>
          </cell>
          <cell r="E17" t="str">
            <v>GENERAL</v>
          </cell>
          <cell r="F17" t="str">
            <v>GENERAL</v>
          </cell>
        </row>
        <row r="18">
          <cell r="A18" t="str">
            <v>PFAAA</v>
          </cell>
          <cell r="B18" t="str">
            <v>WASTE DISPOSAL AUTHORITY       .</v>
          </cell>
          <cell r="C18" t="str">
            <v>WASTE DISPOSAL CONTRACTS</v>
          </cell>
          <cell r="D18" t="str">
            <v>CONTRACT 1</v>
          </cell>
          <cell r="E18" t="str">
            <v>GENERAL</v>
          </cell>
          <cell r="F18" t="str">
            <v>GENERAL</v>
          </cell>
        </row>
        <row r="19">
          <cell r="A19" t="str">
            <v>PFBAA</v>
          </cell>
          <cell r="B19" t="str">
            <v>WASTE DISPOSAL AUTHORITY       .</v>
          </cell>
          <cell r="C19" t="str">
            <v>WASTE DISPOSAL CONTRACTS</v>
          </cell>
          <cell r="D19" t="str">
            <v>CONTRACT 2</v>
          </cell>
          <cell r="E19" t="str">
            <v>GENERAL</v>
          </cell>
          <cell r="F19" t="str">
            <v>GENERAL</v>
          </cell>
        </row>
        <row r="20">
          <cell r="A20" t="str">
            <v>PFCAA</v>
          </cell>
          <cell r="B20" t="str">
            <v>WASTE DISPOSAL AUTHORITY       .</v>
          </cell>
          <cell r="C20" t="str">
            <v>WASTE DISPOSAL CONTRACTS</v>
          </cell>
          <cell r="D20" t="str">
            <v>CLINICAL WASTE</v>
          </cell>
          <cell r="E20" t="str">
            <v>GENERAL</v>
          </cell>
          <cell r="F20" t="str">
            <v>GENERAL</v>
          </cell>
        </row>
        <row r="21">
          <cell r="A21" t="str">
            <v>PFDAA</v>
          </cell>
          <cell r="B21" t="str">
            <v>WASTE DISPOSAL AUTHORITY       .</v>
          </cell>
          <cell r="C21" t="str">
            <v>WASTE DISPOSAL CONTRACTS</v>
          </cell>
          <cell r="D21" t="str">
            <v>CHARITY WASTE</v>
          </cell>
          <cell r="E21" t="str">
            <v>GENERAL</v>
          </cell>
          <cell r="F21" t="str">
            <v>GENERAL</v>
          </cell>
        </row>
        <row r="22">
          <cell r="A22" t="str">
            <v>PFEAA</v>
          </cell>
          <cell r="B22" t="str">
            <v>WASTE DISPOSAL AUTHORITY       .</v>
          </cell>
          <cell r="C22" t="str">
            <v>WASTE DISPOSAL CONTRACTS</v>
          </cell>
          <cell r="D22" t="str">
            <v>HAZARDOUS HOUSEHOLD WASTE</v>
          </cell>
          <cell r="E22" t="str">
            <v>GENERAL</v>
          </cell>
          <cell r="F22" t="str">
            <v>GENERAL</v>
          </cell>
        </row>
        <row r="23">
          <cell r="A23" t="str">
            <v>PFGAA</v>
          </cell>
          <cell r="B23" t="str">
            <v>WASTE DISPOSAL AUTHORITY       .</v>
          </cell>
          <cell r="C23" t="str">
            <v>WASTE DISPOSAL CONTRACTS</v>
          </cell>
          <cell r="D23" t="str">
            <v>ORCHID CONTRACT</v>
          </cell>
          <cell r="E23" t="str">
            <v>GENERAL</v>
          </cell>
          <cell r="F23" t="str">
            <v>GENERAL</v>
          </cell>
        </row>
        <row r="24">
          <cell r="A24" t="str">
            <v>PFHAA</v>
          </cell>
          <cell r="B24" t="str">
            <v>WASTE DISPOSAL AUTHORITY       .</v>
          </cell>
          <cell r="C24" t="str">
            <v>WASTE DISPOSAL CONTRACTS</v>
          </cell>
          <cell r="D24" t="str">
            <v>DISPOSAL OF COMMERCIAL WASTE</v>
          </cell>
          <cell r="E24" t="str">
            <v>GENERAL</v>
          </cell>
          <cell r="F24" t="str">
            <v>GENERAL</v>
          </cell>
        </row>
        <row r="25">
          <cell r="A25" t="str">
            <v>PFLAA</v>
          </cell>
          <cell r="B25" t="str">
            <v>WASTE DISPOSAL AUTHORITY       .</v>
          </cell>
          <cell r="C25" t="str">
            <v>WASTE DISPOSAL CONTRACTS</v>
          </cell>
          <cell r="D25" t="str">
            <v>LANDFILL CONTRACT</v>
          </cell>
          <cell r="E25" t="str">
            <v>TOP-UP</v>
          </cell>
          <cell r="F25" t="str">
            <v>GENERAL</v>
          </cell>
        </row>
        <row r="26">
          <cell r="A26" t="str">
            <v>PGAAA</v>
          </cell>
          <cell r="B26" t="str">
            <v>WASTE DISPOSAL AUTHORITY       .</v>
          </cell>
          <cell r="C26" t="str">
            <v>BIDSTON METHANE LIMITED</v>
          </cell>
          <cell r="D26" t="str">
            <v>GAS RIGHTS</v>
          </cell>
          <cell r="E26" t="str">
            <v>GENERAL</v>
          </cell>
          <cell r="F26" t="str">
            <v>GENERAL</v>
          </cell>
        </row>
        <row r="27">
          <cell r="A27" t="str">
            <v>PHAAA</v>
          </cell>
          <cell r="B27" t="str">
            <v>WASTE DISPOSAL AUTHORITY       .</v>
          </cell>
          <cell r="C27" t="str">
            <v>WASTE RECEPTION CENTRES</v>
          </cell>
          <cell r="D27" t="str">
            <v>[WRC] GENERAL</v>
          </cell>
          <cell r="E27" t="str">
            <v>GENERAL</v>
          </cell>
          <cell r="F27" t="str">
            <v>GENERAL</v>
          </cell>
        </row>
        <row r="28">
          <cell r="A28" t="str">
            <v>PHBAA</v>
          </cell>
          <cell r="B28" t="str">
            <v>WASTE DISPOSAL AUTHORITY       .</v>
          </cell>
          <cell r="C28" t="str">
            <v>WASTE RECEPTION CENTRES</v>
          </cell>
          <cell r="D28" t="str">
            <v>WEST KIRKBY</v>
          </cell>
          <cell r="E28" t="str">
            <v>GENERAL</v>
          </cell>
          <cell r="F28" t="str">
            <v>GENERAL</v>
          </cell>
        </row>
        <row r="29">
          <cell r="A29" t="str">
            <v>PHDAA</v>
          </cell>
          <cell r="B29" t="str">
            <v>WASTE DISPOSAL AUTHORITY       .</v>
          </cell>
          <cell r="C29" t="str">
            <v>WASTE RECEPTION CENTRES</v>
          </cell>
          <cell r="D29" t="str">
            <v>SOUTHERNS LANE</v>
          </cell>
          <cell r="E29" t="str">
            <v>GENERAL</v>
          </cell>
          <cell r="F29" t="str">
            <v>GENERAL</v>
          </cell>
        </row>
        <row r="30">
          <cell r="A30" t="str">
            <v>PHEAA</v>
          </cell>
          <cell r="B30" t="str">
            <v>WASTE DISPOSAL AUTHORITY       .</v>
          </cell>
          <cell r="C30" t="str">
            <v>WASTE RECEPTION CENTRES</v>
          </cell>
          <cell r="D30" t="str">
            <v>TASKER TERRACE</v>
          </cell>
          <cell r="E30" t="str">
            <v>GENERAL</v>
          </cell>
          <cell r="F30" t="str">
            <v>GENERAL</v>
          </cell>
        </row>
        <row r="31">
          <cell r="A31" t="str">
            <v>PHFAA</v>
          </cell>
          <cell r="B31" t="str">
            <v>WASTE DISPOSAL AUTHORITY       .</v>
          </cell>
          <cell r="C31" t="str">
            <v>WASTE RECEPTION CENTRES</v>
          </cell>
          <cell r="D31" t="str">
            <v>KIRKBY</v>
          </cell>
          <cell r="E31" t="str">
            <v>GENERAL</v>
          </cell>
          <cell r="F31" t="str">
            <v>GENERAL</v>
          </cell>
        </row>
        <row r="32">
          <cell r="A32" t="str">
            <v>PHHAA</v>
          </cell>
          <cell r="B32" t="str">
            <v>WASTE DISPOSAL AUTHORITY       .</v>
          </cell>
          <cell r="C32" t="str">
            <v>WASTE RECEPTION CENTRES</v>
          </cell>
          <cell r="D32" t="str">
            <v>HWRC CLATTERBRIDGE</v>
          </cell>
          <cell r="E32" t="str">
            <v>GENERAL</v>
          </cell>
          <cell r="F32" t="str">
            <v>GENERAL</v>
          </cell>
        </row>
        <row r="33">
          <cell r="A33" t="str">
            <v>PHQAA</v>
          </cell>
          <cell r="B33" t="str">
            <v>WASTE DISPOSAL AUTHORITY       .</v>
          </cell>
          <cell r="C33" t="str">
            <v>WASTE RECEPTION CENTRES</v>
          </cell>
          <cell r="D33" t="str">
            <v>TS GILLMOSS</v>
          </cell>
          <cell r="E33" t="str">
            <v>GENERAL</v>
          </cell>
          <cell r="F33" t="str">
            <v>GENERAL</v>
          </cell>
        </row>
        <row r="34">
          <cell r="A34" t="str">
            <v>PJABA</v>
          </cell>
          <cell r="B34" t="str">
            <v>WASTE DISPOSAL AUTHORITY       .</v>
          </cell>
          <cell r="C34" t="str">
            <v>RECYCLING</v>
          </cell>
          <cell r="D34" t="str">
            <v>THIRD PARTY</v>
          </cell>
          <cell r="E34" t="str">
            <v>LIVERPOOL</v>
          </cell>
          <cell r="F34" t="str">
            <v>GENERAL</v>
          </cell>
        </row>
        <row r="35">
          <cell r="A35" t="str">
            <v>PJACA</v>
          </cell>
          <cell r="B35" t="str">
            <v>WASTE DISPOSAL AUTHORITY       .</v>
          </cell>
          <cell r="C35" t="str">
            <v>RECYCLING</v>
          </cell>
          <cell r="D35" t="str">
            <v>THIRD PARTY</v>
          </cell>
          <cell r="E35" t="str">
            <v>KNOWSLEY</v>
          </cell>
          <cell r="F35" t="str">
            <v>GENERAL</v>
          </cell>
        </row>
        <row r="36">
          <cell r="A36" t="str">
            <v>PJADA</v>
          </cell>
          <cell r="B36" t="str">
            <v>WASTE DISPOSAL AUTHORITY       .</v>
          </cell>
          <cell r="C36" t="str">
            <v>RECYCLING</v>
          </cell>
          <cell r="D36" t="str">
            <v>THIRD PARTY</v>
          </cell>
          <cell r="E36" t="str">
            <v>SEFTON</v>
          </cell>
          <cell r="F36" t="str">
            <v>GENERAL</v>
          </cell>
        </row>
        <row r="37">
          <cell r="A37" t="str">
            <v>PJAEA</v>
          </cell>
          <cell r="B37" t="str">
            <v>WASTE DISPOSAL AUTHORITY       .</v>
          </cell>
          <cell r="C37" t="str">
            <v>RECYCLING</v>
          </cell>
          <cell r="D37" t="str">
            <v>THIRD PARTY</v>
          </cell>
          <cell r="E37" t="str">
            <v>ST HELENS</v>
          </cell>
          <cell r="F37" t="str">
            <v>GENERAL</v>
          </cell>
        </row>
        <row r="38">
          <cell r="A38" t="str">
            <v>PJAFA</v>
          </cell>
          <cell r="B38" t="str">
            <v>WASTE DISPOSAL AUTHORITY       .</v>
          </cell>
          <cell r="C38" t="str">
            <v>RECYCLING</v>
          </cell>
          <cell r="D38" t="str">
            <v>THIRD PARTY</v>
          </cell>
          <cell r="E38" t="str">
            <v>WIRRAL</v>
          </cell>
          <cell r="F38" t="str">
            <v>GENERAL</v>
          </cell>
        </row>
        <row r="39">
          <cell r="A39" t="str">
            <v>PJBAA</v>
          </cell>
          <cell r="B39" t="str">
            <v>WASTE DISPOSAL AUTHORITY       .</v>
          </cell>
          <cell r="C39" t="str">
            <v>RECYCLING</v>
          </cell>
          <cell r="D39" t="str">
            <v>LIVERPOOL C.C.</v>
          </cell>
          <cell r="E39" t="str">
            <v>GENERAL</v>
          </cell>
          <cell r="F39" t="str">
            <v>GENERAL</v>
          </cell>
        </row>
        <row r="40">
          <cell r="A40" t="str">
            <v>PJCAA</v>
          </cell>
          <cell r="B40" t="str">
            <v>WASTE DISPOSAL AUTHORITY       .</v>
          </cell>
          <cell r="C40" t="str">
            <v>RECYCLING</v>
          </cell>
          <cell r="D40" t="str">
            <v>KNOWSLEY MBC</v>
          </cell>
          <cell r="E40" t="str">
            <v>GENERAL</v>
          </cell>
          <cell r="F40" t="str">
            <v>GENERAL</v>
          </cell>
        </row>
        <row r="41">
          <cell r="A41" t="str">
            <v>PJDAA</v>
          </cell>
          <cell r="B41" t="str">
            <v>WASTE DISPOSAL AUTHORITY       .</v>
          </cell>
          <cell r="C41" t="str">
            <v>RECYCLING</v>
          </cell>
          <cell r="D41" t="str">
            <v>SEFTON MBC</v>
          </cell>
          <cell r="E41" t="str">
            <v>GENERAL</v>
          </cell>
          <cell r="F41" t="str">
            <v>GENERAL</v>
          </cell>
        </row>
        <row r="42">
          <cell r="A42" t="str">
            <v>PJEAA</v>
          </cell>
          <cell r="B42" t="str">
            <v>WASTE DISPOSAL AUTHORITY       .</v>
          </cell>
          <cell r="C42" t="str">
            <v>RECYCLING</v>
          </cell>
          <cell r="D42" t="str">
            <v>ST HELENS MBC</v>
          </cell>
          <cell r="E42" t="str">
            <v>GENERAL</v>
          </cell>
          <cell r="F42" t="str">
            <v>GENERAL</v>
          </cell>
        </row>
        <row r="43">
          <cell r="A43" t="str">
            <v>PJFAA</v>
          </cell>
          <cell r="B43" t="str">
            <v>WASTE DISPOSAL AUTHORITY       .</v>
          </cell>
          <cell r="C43" t="str">
            <v>RECYCLING</v>
          </cell>
          <cell r="D43" t="str">
            <v>WIRRAL MBC</v>
          </cell>
          <cell r="E43" t="str">
            <v>GENERAL</v>
          </cell>
          <cell r="F43" t="str">
            <v>GENERAL</v>
          </cell>
        </row>
        <row r="44">
          <cell r="A44" t="str">
            <v>PKAAA</v>
          </cell>
          <cell r="B44" t="str">
            <v>WASTE DISPOSAL AUTHORITY       .</v>
          </cell>
          <cell r="C44" t="str">
            <v>NON-SERVICE</v>
          </cell>
          <cell r="D44" t="str">
            <v>CONTINGENCY SUMS</v>
          </cell>
          <cell r="E44" t="str">
            <v>CAPITAL WORKS RCCO</v>
          </cell>
          <cell r="F44" t="str">
            <v>IMPAIRMENT SMGFB</v>
          </cell>
        </row>
        <row r="45">
          <cell r="A45" t="str">
            <v>PKBAA</v>
          </cell>
          <cell r="B45" t="str">
            <v>WASTE DISPOSAL AUTHORITY       .</v>
          </cell>
          <cell r="C45" t="str">
            <v>NON-SERVICE</v>
          </cell>
          <cell r="D45" t="str">
            <v>INTEREST</v>
          </cell>
          <cell r="E45" t="str">
            <v>GENERAL</v>
          </cell>
          <cell r="F45" t="str">
            <v>GENERAL</v>
          </cell>
        </row>
        <row r="46">
          <cell r="A46" t="str">
            <v>PKCAA</v>
          </cell>
          <cell r="B46" t="str">
            <v>WASTE DISPOSAL AUTHORITY       .</v>
          </cell>
          <cell r="C46" t="str">
            <v>NON-SERVICE</v>
          </cell>
          <cell r="D46" t="str">
            <v>DIVIDENDS</v>
          </cell>
          <cell r="E46" t="str">
            <v>GENERAL</v>
          </cell>
          <cell r="F46" t="str">
            <v>GENERAL</v>
          </cell>
        </row>
        <row r="47">
          <cell r="A47" t="str">
            <v>PKDAA</v>
          </cell>
          <cell r="B47" t="str">
            <v>WASTE DISPOSAL AUTHORITY       .</v>
          </cell>
          <cell r="C47" t="str">
            <v>NON-SERVICE</v>
          </cell>
          <cell r="D47" t="str">
            <v>TFR FROM ASSET MGT REV.ACT.</v>
          </cell>
          <cell r="E47" t="str">
            <v>GENERAL</v>
          </cell>
          <cell r="F47" t="str">
            <v>GENERAL</v>
          </cell>
        </row>
        <row r="48">
          <cell r="A48" t="str">
            <v>PKEAA</v>
          </cell>
          <cell r="B48" t="str">
            <v>WASTE DISPOSAL AUTHORITY       .</v>
          </cell>
          <cell r="C48" t="str">
            <v>NON-SERVICE</v>
          </cell>
          <cell r="D48" t="str">
            <v>CONT.TO CAPITAL RESERVE</v>
          </cell>
          <cell r="E48" t="str">
            <v>GENERAL</v>
          </cell>
          <cell r="F48" t="str">
            <v>GENERAL</v>
          </cell>
        </row>
        <row r="49">
          <cell r="A49" t="str">
            <v>PKFAA</v>
          </cell>
          <cell r="B49" t="str">
            <v>WASTE DISPOSAL AUTHORITY       .</v>
          </cell>
          <cell r="C49" t="str">
            <v>NON-SERVICE</v>
          </cell>
          <cell r="D49" t="str">
            <v>LEVY</v>
          </cell>
          <cell r="E49" t="str">
            <v>KNOWSLEY MBC</v>
          </cell>
          <cell r="F49" t="str">
            <v>GENERAL</v>
          </cell>
        </row>
        <row r="50">
          <cell r="A50" t="str">
            <v>PKFBA</v>
          </cell>
          <cell r="B50" t="str">
            <v>WASTE DISPOSAL AUTHORITY       .</v>
          </cell>
          <cell r="C50" t="str">
            <v>NON-SERVICE</v>
          </cell>
          <cell r="D50" t="str">
            <v>LEVY</v>
          </cell>
          <cell r="E50" t="str">
            <v>LIVERPOOL CC</v>
          </cell>
          <cell r="F50" t="str">
            <v>GENERAL</v>
          </cell>
        </row>
        <row r="51">
          <cell r="A51" t="str">
            <v>PKFCA</v>
          </cell>
          <cell r="B51" t="str">
            <v>WASTE DISPOSAL AUTHORITY       .</v>
          </cell>
          <cell r="C51" t="str">
            <v>NON-SERVICE</v>
          </cell>
          <cell r="D51" t="str">
            <v>LEVY</v>
          </cell>
          <cell r="E51" t="str">
            <v>ST.HELENS MBC</v>
          </cell>
          <cell r="F51" t="str">
            <v>GENERAL</v>
          </cell>
        </row>
        <row r="52">
          <cell r="A52" t="str">
            <v>PKFDA</v>
          </cell>
          <cell r="B52" t="str">
            <v>WASTE DISPOSAL AUTHORITY       .</v>
          </cell>
          <cell r="C52" t="str">
            <v>NON-SERVICE</v>
          </cell>
          <cell r="D52" t="str">
            <v>LEVY</v>
          </cell>
          <cell r="E52" t="str">
            <v>SEFTON MBC</v>
          </cell>
          <cell r="F52" t="str">
            <v>GENERAL</v>
          </cell>
        </row>
        <row r="53">
          <cell r="A53" t="str">
            <v>PKFEA</v>
          </cell>
          <cell r="B53" t="str">
            <v>WASTE DISPOSAL AUTHORITY       .</v>
          </cell>
          <cell r="C53" t="str">
            <v>NON-SERVICE</v>
          </cell>
          <cell r="D53" t="str">
            <v>LEVY</v>
          </cell>
          <cell r="E53" t="str">
            <v>WIRRAL MBC</v>
          </cell>
          <cell r="F53" t="str">
            <v>GENERAL</v>
          </cell>
        </row>
        <row r="54">
          <cell r="A54" t="str">
            <v>PKGAA</v>
          </cell>
          <cell r="B54" t="str">
            <v>WASTE DISPOSAL AUTHORITY       .</v>
          </cell>
          <cell r="C54" t="str">
            <v>NON-SERVICE</v>
          </cell>
          <cell r="D54" t="str">
            <v>CONTRIBUTION TO SINKING FUND</v>
          </cell>
          <cell r="E54" t="str">
            <v>GENERAL</v>
          </cell>
          <cell r="F54" t="str">
            <v>GENERAL</v>
          </cell>
        </row>
        <row r="55">
          <cell r="A55" t="str">
            <v>PKHAA</v>
          </cell>
          <cell r="B55" t="str">
            <v>WASTE DISPOSAL AUTHORITY       .</v>
          </cell>
          <cell r="C55" t="str">
            <v>NON-SERVICE</v>
          </cell>
          <cell r="D55" t="str">
            <v>CONT TO ADVISORS COST</v>
          </cell>
          <cell r="E55" t="str">
            <v>GENERAL</v>
          </cell>
          <cell r="F55" t="str">
            <v>GENERAL</v>
          </cell>
        </row>
        <row r="56">
          <cell r="A56" t="str">
            <v>PLAAA</v>
          </cell>
          <cell r="B56" t="str">
            <v>WASTE DISPOSAL AUTHORITY       .</v>
          </cell>
          <cell r="C56" t="str">
            <v>LANDFILL SITES</v>
          </cell>
          <cell r="D56" t="str">
            <v>BIDSTON MOSS</v>
          </cell>
          <cell r="E56" t="str">
            <v>GENERAL</v>
          </cell>
          <cell r="F56" t="str">
            <v>GENERAL</v>
          </cell>
        </row>
        <row r="57">
          <cell r="A57" t="str">
            <v>PLBAA</v>
          </cell>
          <cell r="B57" t="str">
            <v>WASTE DISPOSAL AUTHORITY       .</v>
          </cell>
          <cell r="C57" t="str">
            <v>LANDFILL SITES</v>
          </cell>
          <cell r="D57" t="str">
            <v>BILLINGE HILL</v>
          </cell>
          <cell r="E57" t="str">
            <v>GENERAL</v>
          </cell>
          <cell r="F57" t="str">
            <v>GENERAL</v>
          </cell>
        </row>
        <row r="58">
          <cell r="A58" t="str">
            <v>PLCAA</v>
          </cell>
          <cell r="B58" t="str">
            <v>WASTE DISPOSAL AUTHORITY       .</v>
          </cell>
          <cell r="C58" t="str">
            <v>LANDFILL SITES</v>
          </cell>
          <cell r="D58" t="str">
            <v>WD CONTRACTS</v>
          </cell>
          <cell r="E58" t="str">
            <v>GENERAL</v>
          </cell>
          <cell r="F58" t="str">
            <v>WASTE FACILITIES</v>
          </cell>
        </row>
        <row r="59">
          <cell r="A59" t="str">
            <v>PLCAB</v>
          </cell>
          <cell r="B59" t="str">
            <v>WASTE DISPOSAL AUTHORITY       .</v>
          </cell>
          <cell r="C59" t="str">
            <v>LANDFILL SITES</v>
          </cell>
          <cell r="D59" t="str">
            <v>CLOSED LANDFILL SITES</v>
          </cell>
          <cell r="E59" t="str">
            <v>GENERAL</v>
          </cell>
          <cell r="F59" t="str">
            <v>BILL BRAIDFORD</v>
          </cell>
        </row>
        <row r="60">
          <cell r="A60" t="str">
            <v>PLCCA</v>
          </cell>
          <cell r="B60" t="str">
            <v>WASTE DISPOSAL AUTHORITY       .</v>
          </cell>
          <cell r="C60" t="str">
            <v>LANDFILL SITES</v>
          </cell>
          <cell r="D60" t="str">
            <v>CLOSED LANDFILL SITES</v>
          </cell>
          <cell r="E60" t="str">
            <v>FOUL LANE</v>
          </cell>
          <cell r="F60" t="str">
            <v>GENERAL</v>
          </cell>
        </row>
        <row r="61">
          <cell r="A61" t="str">
            <v>PLCDA</v>
          </cell>
          <cell r="B61" t="str">
            <v>WASTE DISPOSAL AUTHORITY       .</v>
          </cell>
          <cell r="C61" t="str">
            <v>LANDFILL SITES</v>
          </cell>
          <cell r="D61" t="str">
            <v>CLOSED LANDFILL SITES</v>
          </cell>
          <cell r="E61" t="str">
            <v>RED QUARRY</v>
          </cell>
          <cell r="F61" t="str">
            <v>GENERAL</v>
          </cell>
        </row>
        <row r="62">
          <cell r="A62" t="str">
            <v>PLCEA</v>
          </cell>
          <cell r="B62" t="str">
            <v>WASTE DISPOSAL AUTHORITY       .</v>
          </cell>
          <cell r="C62" t="str">
            <v>LANDFILL SITES</v>
          </cell>
          <cell r="D62" t="str">
            <v>CLOSED LANDFILL SITES</v>
          </cell>
          <cell r="E62" t="str">
            <v>ROUGHDALES</v>
          </cell>
          <cell r="F62" t="str">
            <v>GENERAL</v>
          </cell>
        </row>
        <row r="63">
          <cell r="A63" t="str">
            <v>PLCFA</v>
          </cell>
          <cell r="B63" t="str">
            <v>WASTE DISPOSAL AUTHORITY       .</v>
          </cell>
          <cell r="C63" t="str">
            <v>LANDFILL SITES</v>
          </cell>
          <cell r="D63" t="str">
            <v>CLOSED LANDFILL SITES</v>
          </cell>
          <cell r="E63" t="str">
            <v>SEFTON MEADOWS 3</v>
          </cell>
          <cell r="F63" t="str">
            <v>GENERAL</v>
          </cell>
        </row>
        <row r="64">
          <cell r="A64" t="str">
            <v>PLCGA</v>
          </cell>
          <cell r="B64" t="str">
            <v>WASTE DISPOSAL AUTHORITY       .</v>
          </cell>
          <cell r="C64" t="str">
            <v>LANDFILL SITES</v>
          </cell>
          <cell r="D64" t="str">
            <v>CLOSED LANDFILL SITES</v>
          </cell>
          <cell r="E64" t="str">
            <v>SEFTON MEADOWS 2</v>
          </cell>
          <cell r="F64" t="str">
            <v>GENERAL</v>
          </cell>
        </row>
        <row r="65">
          <cell r="A65" t="str">
            <v>PLCHA</v>
          </cell>
          <cell r="B65" t="str">
            <v>WASTE DISPOSAL AUTHORITY       .</v>
          </cell>
          <cell r="C65" t="str">
            <v>LANDFILL SITES</v>
          </cell>
          <cell r="D65" t="str">
            <v>CLOSED LANDFILL SITES</v>
          </cell>
          <cell r="E65" t="str">
            <v>SEFTON MEADOWS GENERAL</v>
          </cell>
          <cell r="F65" t="str">
            <v>GENERAL</v>
          </cell>
        </row>
        <row r="66">
          <cell r="A66" t="str">
            <v>PMAAA</v>
          </cell>
          <cell r="B66" t="str">
            <v>WASTE DISPOSAL AUTHORITY       .</v>
          </cell>
          <cell r="C66" t="str">
            <v>WASTE STRATEGY</v>
          </cell>
          <cell r="D66" t="str">
            <v>GENERAL</v>
          </cell>
          <cell r="E66" t="str">
            <v>GENERAL</v>
          </cell>
          <cell r="F66" t="str">
            <v>GENERAL</v>
          </cell>
        </row>
        <row r="67">
          <cell r="A67" t="str">
            <v>PMBAA</v>
          </cell>
          <cell r="B67" t="str">
            <v>WASTE DISPOSAL AUTHORITY       .</v>
          </cell>
          <cell r="C67" t="str">
            <v>WASTE STRATEGY</v>
          </cell>
          <cell r="D67" t="str">
            <v>JOINT COMMUNICATIONS STRATEGY</v>
          </cell>
          <cell r="E67" t="str">
            <v>GENERAL</v>
          </cell>
          <cell r="F67" t="str">
            <v>GENERAL</v>
          </cell>
        </row>
        <row r="68">
          <cell r="A68" t="str">
            <v>PMBCA</v>
          </cell>
          <cell r="B68" t="str">
            <v>WASTE DISPOSAL AUTHORITY       .</v>
          </cell>
          <cell r="C68" t="str">
            <v>WASTE STRATEGY</v>
          </cell>
          <cell r="D68" t="str">
            <v>JOINT COMMUNICATIONS STRATEGY</v>
          </cell>
          <cell r="E68" t="str">
            <v>JOINT COMMUNICATIONS</v>
          </cell>
          <cell r="F68" t="str">
            <v>GENERAL</v>
          </cell>
        </row>
        <row r="69">
          <cell r="A69" t="str">
            <v>PMCAA</v>
          </cell>
          <cell r="B69" t="str">
            <v>WASTE DISPOSAL AUTHORITY       .</v>
          </cell>
          <cell r="C69" t="str">
            <v>WASTE STRATEGY</v>
          </cell>
          <cell r="D69" t="str">
            <v>PUBLIC CONSULTATION</v>
          </cell>
          <cell r="E69" t="str">
            <v>25 YEAR STRATEGY</v>
          </cell>
          <cell r="F69" t="str">
            <v>DPD</v>
          </cell>
        </row>
        <row r="70">
          <cell r="A70" t="str">
            <v>PMDAA</v>
          </cell>
          <cell r="B70" t="str">
            <v>WASTE DISPOSAL AUTHORITY       .</v>
          </cell>
          <cell r="C70" t="str">
            <v>WASTE STRATEGY</v>
          </cell>
          <cell r="D70" t="str">
            <v>PR STRATEGY PROGRAMME</v>
          </cell>
          <cell r="E70" t="str">
            <v>GENERAL</v>
          </cell>
          <cell r="F70" t="str">
            <v>EDUCATION &amp; AWARENESS</v>
          </cell>
        </row>
        <row r="71">
          <cell r="A71" t="str">
            <v>PMEAA</v>
          </cell>
          <cell r="B71" t="str">
            <v>WASTE DISPOSAL AUTHORITY       .</v>
          </cell>
          <cell r="C71" t="str">
            <v>WASTE STRATEGY</v>
          </cell>
          <cell r="D71" t="str">
            <v>MATCH FUNDING</v>
          </cell>
          <cell r="E71" t="str">
            <v>GENERAL</v>
          </cell>
          <cell r="F71" t="str">
            <v>GENERAL</v>
          </cell>
        </row>
        <row r="72">
          <cell r="A72" t="str">
            <v>PMFAA</v>
          </cell>
          <cell r="B72" t="str">
            <v>WASTE DISPOSAL AUTHORITY       .</v>
          </cell>
          <cell r="C72" t="str">
            <v>WASTE STRATEGY</v>
          </cell>
          <cell r="D72" t="str">
            <v>STAKEHOLDER ENGAGEMENT DEV.</v>
          </cell>
          <cell r="E72" t="str">
            <v>GENERAL</v>
          </cell>
          <cell r="F72" t="str">
            <v>GENERAL</v>
          </cell>
        </row>
        <row r="73">
          <cell r="A73" t="str">
            <v>PMGAA</v>
          </cell>
          <cell r="B73" t="str">
            <v>WASTE DISPOSAL AUTHORITY       .</v>
          </cell>
          <cell r="C73" t="str">
            <v>WASTE STRATEGY</v>
          </cell>
          <cell r="D73" t="str">
            <v>25 YEAR STRATEGY</v>
          </cell>
          <cell r="E73" t="str">
            <v>RESEARCH &amp; DEVELOPMENT</v>
          </cell>
          <cell r="F73" t="str">
            <v>GENERAL</v>
          </cell>
        </row>
        <row r="74">
          <cell r="A74" t="str">
            <v>PMHAA</v>
          </cell>
          <cell r="B74" t="str">
            <v>WASTE DISPOSAL AUTHORITY       .</v>
          </cell>
          <cell r="C74" t="str">
            <v>WASTE STRATEGY</v>
          </cell>
          <cell r="D74" t="str">
            <v>WASTE MINIMISATION PROGRAMME</v>
          </cell>
          <cell r="E74" t="str">
            <v>GENERAL</v>
          </cell>
          <cell r="F74" t="str">
            <v>GENERAL</v>
          </cell>
        </row>
        <row r="75">
          <cell r="A75" t="str">
            <v>PMJAA</v>
          </cell>
          <cell r="B75" t="str">
            <v>WASTE DISPOSAL AUTHORITY       .</v>
          </cell>
          <cell r="C75" t="str">
            <v>WASTE STRATEGY</v>
          </cell>
          <cell r="D75" t="str">
            <v>STRATEGY UPDATE</v>
          </cell>
          <cell r="E75" t="str">
            <v>GENERAL</v>
          </cell>
          <cell r="F75" t="str">
            <v>GENERAL</v>
          </cell>
        </row>
        <row r="76">
          <cell r="A76" t="str">
            <v>PMKAA</v>
          </cell>
          <cell r="B76" t="str">
            <v>WASTE DISPOSAL AUTHORITY       .</v>
          </cell>
          <cell r="C76" t="str">
            <v>WASTE STRATEGY</v>
          </cell>
          <cell r="D76" t="str">
            <v>SUSTAINABLE DEVELOPMENT</v>
          </cell>
          <cell r="E76" t="str">
            <v>GENERAL</v>
          </cell>
          <cell r="F76" t="str">
            <v>GENERAL</v>
          </cell>
        </row>
        <row r="77">
          <cell r="A77" t="str">
            <v>PMLAA</v>
          </cell>
          <cell r="B77" t="str">
            <v>WASTE DISPOSAL AUTHORITY       .</v>
          </cell>
          <cell r="C77" t="str">
            <v>WASTE STRATEGY</v>
          </cell>
          <cell r="D77" t="str">
            <v>IAA DEVELOPMENT</v>
          </cell>
          <cell r="E77" t="str">
            <v>GENERAL</v>
          </cell>
          <cell r="F77" t="str">
            <v>GENERAL</v>
          </cell>
        </row>
        <row r="78">
          <cell r="A78" t="str">
            <v>PNAAA</v>
          </cell>
          <cell r="B78" t="str">
            <v>WASTE DISPOSAL AUTHORITY       .</v>
          </cell>
          <cell r="C78" t="str">
            <v>CLEAN MERSEYSIDE CENTRE</v>
          </cell>
          <cell r="D78" t="str">
            <v>GENERAL</v>
          </cell>
          <cell r="E78" t="str">
            <v>GENERAL</v>
          </cell>
          <cell r="F78" t="str">
            <v>GENERAL</v>
          </cell>
        </row>
        <row r="79">
          <cell r="A79" t="str">
            <v>PSAAA</v>
          </cell>
          <cell r="B79" t="str">
            <v>WASTE DISPOSAL AUTHORITY       .</v>
          </cell>
          <cell r="C79" t="str">
            <v>WASTE TREATMENT FACILITIES</v>
          </cell>
          <cell r="D79" t="str">
            <v>ORCHID - STRETTON WAY&lt;HUYTON</v>
          </cell>
          <cell r="E79" t="str">
            <v>GENERAL</v>
          </cell>
          <cell r="F79" t="str">
            <v>GENERAL</v>
          </cell>
        </row>
        <row r="80">
          <cell r="A80" t="str">
            <v>PSBAA</v>
          </cell>
          <cell r="B80" t="str">
            <v>WASTE DISPOSAL AUTHORITY       .</v>
          </cell>
          <cell r="C80" t="str">
            <v>WASTE TREATMENT FACILITIES</v>
          </cell>
          <cell r="D80" t="str">
            <v>HUYTON NTDP</v>
          </cell>
          <cell r="E80" t="str">
            <v>FIRE EXPENDITURE</v>
          </cell>
          <cell r="F80" t="str">
            <v>GENERAL</v>
          </cell>
        </row>
        <row r="81">
          <cell r="A81" t="str">
            <v>PTAAB</v>
          </cell>
          <cell r="B81" t="str">
            <v>WASTE DISPOSAL AUTHORITY       .</v>
          </cell>
          <cell r="C81" t="str">
            <v>WASTE CONTRACTS PROCUREMENT</v>
          </cell>
          <cell r="D81" t="str">
            <v>PREP'N OBC TO PRG APPROVAL</v>
          </cell>
          <cell r="E81" t="str">
            <v>LEGAL</v>
          </cell>
          <cell r="F81" t="str">
            <v>EXTERNAL</v>
          </cell>
        </row>
        <row r="82">
          <cell r="A82" t="str">
            <v>PTABB</v>
          </cell>
          <cell r="B82" t="str">
            <v>WASTE DISPOSAL AUTHORITY       .</v>
          </cell>
          <cell r="C82" t="str">
            <v>WASTE CONTRACTS PROCUREMENT</v>
          </cell>
          <cell r="D82" t="str">
            <v>PREP'N OBC TO PRG APPROVAL</v>
          </cell>
          <cell r="E82" t="str">
            <v>FINANCIAL</v>
          </cell>
          <cell r="F82" t="str">
            <v>EXTERNAL</v>
          </cell>
        </row>
        <row r="83">
          <cell r="A83" t="str">
            <v>PTBAB</v>
          </cell>
          <cell r="B83" t="str">
            <v>WASTE DISPOSAL AUTHORITY       .</v>
          </cell>
          <cell r="C83" t="str">
            <v>WASTE CONTRACTS PROCUREMENT</v>
          </cell>
          <cell r="D83" t="str">
            <v>POST PRG</v>
          </cell>
          <cell r="E83" t="str">
            <v>LEGAL</v>
          </cell>
          <cell r="F83" t="str">
            <v>EXTERNAL</v>
          </cell>
        </row>
        <row r="84">
          <cell r="A84" t="str">
            <v>PTBBB</v>
          </cell>
          <cell r="B84" t="str">
            <v>WASTE DISPOSAL AUTHORITY       .</v>
          </cell>
          <cell r="C84" t="str">
            <v>WASTE CONTRACTS PROCUREMENT</v>
          </cell>
          <cell r="D84" t="str">
            <v>POST PRG</v>
          </cell>
          <cell r="E84" t="str">
            <v>FINANCIAL</v>
          </cell>
          <cell r="F84" t="str">
            <v>EXTERNAL</v>
          </cell>
        </row>
        <row r="85">
          <cell r="A85" t="str">
            <v>PTBCB</v>
          </cell>
          <cell r="B85" t="str">
            <v>WASTE DISPOSAL AUTHORITY       .</v>
          </cell>
          <cell r="C85" t="str">
            <v>WASTE CONTRACTS PROCUREMENT</v>
          </cell>
          <cell r="D85" t="str">
            <v>POST PRG</v>
          </cell>
          <cell r="E85" t="str">
            <v>TECHNICAL</v>
          </cell>
          <cell r="F85" t="str">
            <v>EXTERNAL</v>
          </cell>
        </row>
        <row r="86">
          <cell r="A86" t="str">
            <v>PTBEB</v>
          </cell>
          <cell r="B86" t="str">
            <v>WASTE DISPOSAL AUTHORITY       .</v>
          </cell>
          <cell r="C86" t="str">
            <v>WASTE CONTRACTS PROCUREMENT</v>
          </cell>
          <cell r="D86" t="str">
            <v>POST PRG</v>
          </cell>
          <cell r="E86" t="str">
            <v>PLANNING</v>
          </cell>
          <cell r="F86" t="str">
            <v>EXTERNAL</v>
          </cell>
        </row>
        <row r="87">
          <cell r="A87" t="str">
            <v>PTBFB</v>
          </cell>
          <cell r="B87" t="str">
            <v>WASTE DISPOSAL AUTHORITY       .</v>
          </cell>
          <cell r="C87" t="str">
            <v>WASTE CONTRACTS PROCUREMENT</v>
          </cell>
          <cell r="D87" t="str">
            <v>POST PRG</v>
          </cell>
          <cell r="E87" t="str">
            <v>INSURANCE</v>
          </cell>
          <cell r="F87" t="str">
            <v>EXTERNAL</v>
          </cell>
        </row>
        <row r="88">
          <cell r="A88" t="str">
            <v>PTBZA</v>
          </cell>
          <cell r="B88" t="str">
            <v>WASTE DISPOSAL AUTHORITY       .</v>
          </cell>
          <cell r="C88" t="str">
            <v>WASTE CONTRACTS PROCUREMENT</v>
          </cell>
          <cell r="D88" t="str">
            <v>POST PRG</v>
          </cell>
          <cell r="E88" t="str">
            <v>GENERAL</v>
          </cell>
          <cell r="F88" t="str">
            <v>INTERNAL</v>
          </cell>
        </row>
        <row r="89">
          <cell r="A89" t="str">
            <v>PTBZB</v>
          </cell>
          <cell r="B89" t="str">
            <v>WASTE DISPOSAL AUTHORITY       .</v>
          </cell>
          <cell r="C89" t="str">
            <v>WASTE CONTRACTS PROCUREMENT</v>
          </cell>
          <cell r="D89" t="str">
            <v>POST PRG</v>
          </cell>
          <cell r="E89" t="str">
            <v>GENERAL</v>
          </cell>
          <cell r="F89" t="str">
            <v>EXTERNAL</v>
          </cell>
        </row>
        <row r="90">
          <cell r="A90" t="str">
            <v>PTCAA</v>
          </cell>
          <cell r="B90" t="str">
            <v>WASTE DISPOSAL AUTHORITY       .</v>
          </cell>
          <cell r="C90" t="str">
            <v>WASTE CONTRACTS PROCUREMENT</v>
          </cell>
          <cell r="D90" t="str">
            <v>LAND ACQUISITION</v>
          </cell>
          <cell r="E90" t="str">
            <v>GENERAL</v>
          </cell>
          <cell r="F90" t="str">
            <v>GENERAL</v>
          </cell>
        </row>
        <row r="91">
          <cell r="A91" t="str">
            <v>PWAAA</v>
          </cell>
          <cell r="B91" t="str">
            <v>WASTE DISPOSAL AUTHORITY       .</v>
          </cell>
          <cell r="C91" t="str">
            <v>WRG CLAIM</v>
          </cell>
          <cell r="D91" t="str">
            <v>LEGAL</v>
          </cell>
          <cell r="E91" t="str">
            <v>GENERAL</v>
          </cell>
          <cell r="F91" t="str">
            <v>GENERAL</v>
          </cell>
        </row>
        <row r="92">
          <cell r="A92" t="str">
            <v>PXXXX</v>
          </cell>
          <cell r="B92" t="str">
            <v>WASTE DISPOSAL AUTHORITY       .</v>
          </cell>
          <cell r="C92" t="str">
            <v>DUMMY                          .</v>
          </cell>
          <cell r="D92" t="str">
            <v>DUMMY                          .</v>
          </cell>
          <cell r="E92" t="str">
            <v>DUMMY                          .</v>
          </cell>
          <cell r="F92" t="str">
            <v>DUMMY                          .</v>
          </cell>
        </row>
        <row r="93">
          <cell r="A93" t="str">
            <v>PFFAA</v>
          </cell>
          <cell r="B93" t="str">
            <v>WASTE DISPOSAL AUTHORITY       .</v>
          </cell>
          <cell r="C93" t="str">
            <v>WASTE DISPOSAL CONTRACTS</v>
          </cell>
          <cell r="D93" t="str">
            <v>PLANNED DIVERSIONS</v>
          </cell>
          <cell r="E93" t="str">
            <v>GENERAL</v>
          </cell>
          <cell r="F93" t="str">
            <v>GENERAL</v>
          </cell>
        </row>
        <row r="94">
          <cell r="A94" t="str">
            <v>PHIAA</v>
          </cell>
          <cell r="B94" t="str">
            <v>WASTE DISPOSAL AUTHORITY       .</v>
          </cell>
          <cell r="C94" t="str">
            <v>WASTE RECEPTION CENTRES</v>
          </cell>
          <cell r="D94" t="str">
            <v>OTTERSPOOL</v>
          </cell>
          <cell r="E94" t="str">
            <v>GENERAL</v>
          </cell>
          <cell r="F94" t="str">
            <v>GENERAL</v>
          </cell>
        </row>
        <row r="95">
          <cell r="A95" t="str">
            <v>PHJAA</v>
          </cell>
          <cell r="B95" t="str">
            <v>WASTE DISPOSAL AUTHORITY       .</v>
          </cell>
          <cell r="C95" t="str">
            <v>WASTE RECEPTION CENTRES</v>
          </cell>
          <cell r="D95" t="str">
            <v>FORMBY</v>
          </cell>
          <cell r="E95" t="str">
            <v>GENERAL</v>
          </cell>
          <cell r="F95" t="str">
            <v>GENERAL</v>
          </cell>
        </row>
        <row r="96">
          <cell r="A96" t="str">
            <v>PHKAA</v>
          </cell>
          <cell r="B96" t="str">
            <v>WASTE DISPOSAL AUTHORITY       .</v>
          </cell>
          <cell r="C96" t="str">
            <v>WASTE RECEPTION CENTRES</v>
          </cell>
          <cell r="D96" t="str">
            <v>SEFTON MEADOWS</v>
          </cell>
          <cell r="E96" t="str">
            <v>GENERAL</v>
          </cell>
          <cell r="F96" t="str">
            <v>GENERAL</v>
          </cell>
        </row>
        <row r="97">
          <cell r="A97" t="str">
            <v>PHLAA</v>
          </cell>
          <cell r="B97" t="str">
            <v>WASTE DISPOSAL AUTHORITY       .</v>
          </cell>
          <cell r="C97" t="str">
            <v>WASTE RECEPTION CENTRES</v>
          </cell>
          <cell r="D97" t="str">
            <v>SOUTH SEFTON</v>
          </cell>
          <cell r="E97" t="str">
            <v>GENERAL</v>
          </cell>
          <cell r="F97" t="str">
            <v>GENERAL</v>
          </cell>
        </row>
        <row r="98">
          <cell r="A98" t="str">
            <v>PHNAA</v>
          </cell>
          <cell r="B98" t="str">
            <v>WASTE DISPOSAL AUTHORITY       .</v>
          </cell>
          <cell r="C98" t="str">
            <v>WASTE RECEPTION CENTRES</v>
          </cell>
          <cell r="D98" t="str">
            <v>HUYTON WTS</v>
          </cell>
          <cell r="E98" t="str">
            <v>GENERAL</v>
          </cell>
          <cell r="F98" t="str">
            <v>GENERAL</v>
          </cell>
        </row>
        <row r="99">
          <cell r="A99" t="str">
            <v>PHOAA</v>
          </cell>
          <cell r="B99" t="str">
            <v>WASTE DISPOSAL AUTHORITY       .</v>
          </cell>
          <cell r="C99" t="str">
            <v>WASTE RECEPTION CENTRES</v>
          </cell>
          <cell r="D99" t="str">
            <v>FOUL LANE WTS</v>
          </cell>
          <cell r="E99" t="str">
            <v>GENERAL</v>
          </cell>
          <cell r="F99" t="str">
            <v>GENERAL</v>
          </cell>
        </row>
        <row r="100">
          <cell r="A100" t="str">
            <v>PHPAA</v>
          </cell>
          <cell r="B100" t="str">
            <v>WASTE DISPOSAL AUTHORITY       .</v>
          </cell>
          <cell r="C100" t="str">
            <v>WASTE RECEPTION CENTRES</v>
          </cell>
          <cell r="D100" t="str">
            <v>GILLMOSS WTS</v>
          </cell>
          <cell r="E100" t="str">
            <v>GENERAL</v>
          </cell>
          <cell r="F100" t="str">
            <v>GENERAL</v>
          </cell>
        </row>
        <row r="101">
          <cell r="A101" t="str">
            <v>PPAAA</v>
          </cell>
          <cell r="B101" t="str">
            <v>WASTE DISPOSAL AUTHORITY       .</v>
          </cell>
          <cell r="C101" t="str">
            <v>WMRC</v>
          </cell>
          <cell r="D101" t="str">
            <v>MWDA</v>
          </cell>
          <cell r="E101" t="str">
            <v>SERVICE FEE</v>
          </cell>
          <cell r="F101" t="str">
            <v>GENERAL</v>
          </cell>
        </row>
        <row r="102">
          <cell r="A102" t="str">
            <v>PPABA</v>
          </cell>
          <cell r="B102" t="str">
            <v>WASTE DISPOSAL AUTHORITY       .</v>
          </cell>
          <cell r="C102" t="str">
            <v>WMRC</v>
          </cell>
          <cell r="D102" t="str">
            <v>MWDA</v>
          </cell>
          <cell r="E102" t="str">
            <v>TONNAGE PAYMENTS</v>
          </cell>
          <cell r="F102" t="str">
            <v>GENERAL</v>
          </cell>
        </row>
        <row r="103">
          <cell r="A103" t="str">
            <v>PPACA</v>
          </cell>
          <cell r="B103" t="str">
            <v>WASTE DISPOSAL AUTHORITY       .</v>
          </cell>
          <cell r="C103" t="str">
            <v>WMRC</v>
          </cell>
          <cell r="D103" t="str">
            <v>MWDA</v>
          </cell>
          <cell r="E103" t="str">
            <v>TONNAGE ADJUSTMENT PAYMENTS</v>
          </cell>
          <cell r="F103" t="str">
            <v>GENERAL</v>
          </cell>
        </row>
        <row r="104">
          <cell r="A104" t="str">
            <v>PPADA</v>
          </cell>
          <cell r="B104" t="str">
            <v>WASTE DISPOSAL AUTHORITY       .</v>
          </cell>
          <cell r="C104" t="str">
            <v>WMRC</v>
          </cell>
          <cell r="D104" t="str">
            <v>MWDA</v>
          </cell>
          <cell r="E104" t="str">
            <v>KITCHEN WASTE TON PAYMENTS</v>
          </cell>
          <cell r="F104" t="str">
            <v>GENERAL</v>
          </cell>
        </row>
        <row r="105">
          <cell r="A105" t="str">
            <v>PPAFA</v>
          </cell>
          <cell r="B105" t="str">
            <v>WASTE DISPOSAL AUTHORITY       .</v>
          </cell>
          <cell r="C105" t="str">
            <v>WMRC</v>
          </cell>
          <cell r="D105" t="str">
            <v>MWDA</v>
          </cell>
          <cell r="E105" t="str">
            <v>MONTHLY TRANSPORT PAYMENTS</v>
          </cell>
          <cell r="F105" t="str">
            <v>GENERAL</v>
          </cell>
        </row>
        <row r="106">
          <cell r="A106" t="str">
            <v>PPAGA</v>
          </cell>
          <cell r="B106" t="str">
            <v>WASTE DISPOSAL AUTHORITY       .</v>
          </cell>
          <cell r="C106" t="str">
            <v>WMRC</v>
          </cell>
          <cell r="D106" t="str">
            <v>MWDA</v>
          </cell>
          <cell r="E106" t="str">
            <v>DAYWORK PAYMENTS</v>
          </cell>
          <cell r="F106" t="str">
            <v>GENERAL</v>
          </cell>
        </row>
        <row r="107">
          <cell r="A107" t="str">
            <v>PPAIA</v>
          </cell>
          <cell r="B107" t="str">
            <v>WASTE DISPOSAL AUTHORITY       .</v>
          </cell>
          <cell r="C107" t="str">
            <v>WMRC</v>
          </cell>
          <cell r="D107" t="str">
            <v>MWDA</v>
          </cell>
          <cell r="E107" t="str">
            <v>PERFORMANCE ADJUSTMENTS</v>
          </cell>
          <cell r="F107" t="str">
            <v>GENERAL</v>
          </cell>
        </row>
        <row r="108">
          <cell r="A108" t="str">
            <v>PPAJA</v>
          </cell>
          <cell r="B108" t="str">
            <v>WASTE DISPOSAL AUTHORITY       .</v>
          </cell>
          <cell r="C108" t="str">
            <v>WMRC</v>
          </cell>
          <cell r="D108" t="str">
            <v>MWDA</v>
          </cell>
          <cell r="E108" t="str">
            <v>INCOME</v>
          </cell>
          <cell r="F108" t="str">
            <v>GENERAL</v>
          </cell>
        </row>
        <row r="109">
          <cell r="A109" t="str">
            <v>PPAKA</v>
          </cell>
          <cell r="B109" t="str">
            <v>WASTE DISPOSAL AUTHORITY       .</v>
          </cell>
          <cell r="C109" t="str">
            <v>WMRC</v>
          </cell>
          <cell r="D109" t="str">
            <v>MWDA</v>
          </cell>
          <cell r="E109" t="str">
            <v>MONTHLY ADJUSTMENTS</v>
          </cell>
          <cell r="F109" t="str">
            <v>GENERAL</v>
          </cell>
        </row>
        <row r="110">
          <cell r="A110" t="str">
            <v>PPBAA</v>
          </cell>
          <cell r="B110" t="str">
            <v>WASTE DISPOSAL AUTHORITY       .</v>
          </cell>
          <cell r="C110" t="str">
            <v>WMRC</v>
          </cell>
          <cell r="D110" t="str">
            <v>HALTON</v>
          </cell>
          <cell r="E110" t="str">
            <v>SERVICE FEE</v>
          </cell>
          <cell r="F110" t="str">
            <v>GENERAL</v>
          </cell>
        </row>
        <row r="111">
          <cell r="A111" t="str">
            <v>PPBBA</v>
          </cell>
          <cell r="B111" t="str">
            <v>WASTE DISPOSAL AUTHORITY       .</v>
          </cell>
          <cell r="C111" t="str">
            <v>WMRC</v>
          </cell>
          <cell r="D111" t="str">
            <v>HALTON</v>
          </cell>
          <cell r="E111" t="str">
            <v>TONNAGE PAYMENTS</v>
          </cell>
          <cell r="F111" t="str">
            <v>GENERAL</v>
          </cell>
        </row>
        <row r="112">
          <cell r="A112" t="str">
            <v>PPBCA</v>
          </cell>
          <cell r="B112" t="str">
            <v>WASTE DISPOSAL AUTHORITY       .</v>
          </cell>
          <cell r="C112" t="str">
            <v>WMRC</v>
          </cell>
          <cell r="D112" t="str">
            <v>HALTON</v>
          </cell>
          <cell r="E112" t="str">
            <v>TONNAGE ADJUSTMENT PAYMENTS</v>
          </cell>
          <cell r="F112" t="str">
            <v>GENERAL</v>
          </cell>
        </row>
        <row r="113">
          <cell r="A113" t="str">
            <v>PPBEA</v>
          </cell>
          <cell r="B113" t="str">
            <v>WASTE DISPOSAL AUTHORITY       .</v>
          </cell>
          <cell r="C113" t="str">
            <v>WMRC</v>
          </cell>
          <cell r="D113" t="str">
            <v>HALTON</v>
          </cell>
          <cell r="E113" t="str">
            <v>CO-MINGLED WASTE TONNAGE PYMTS</v>
          </cell>
          <cell r="F113" t="str">
            <v>GENERAL</v>
          </cell>
        </row>
        <row r="114">
          <cell r="A114" t="str">
            <v>PPBFA</v>
          </cell>
          <cell r="B114" t="str">
            <v>WASTE DISPOSAL AUTHORITY       .</v>
          </cell>
          <cell r="C114" t="str">
            <v>WMRC</v>
          </cell>
          <cell r="D114" t="str">
            <v>HALTON</v>
          </cell>
          <cell r="E114" t="str">
            <v>MONTHLY TRANSPORT PAYMENTS</v>
          </cell>
          <cell r="F114" t="str">
            <v>GENERAL</v>
          </cell>
        </row>
        <row r="115">
          <cell r="A115" t="str">
            <v>PPBJA</v>
          </cell>
          <cell r="B115" t="str">
            <v>WASTE DISPOSAL AUTHORITY       .</v>
          </cell>
          <cell r="C115" t="str">
            <v>WMRC</v>
          </cell>
          <cell r="D115" t="str">
            <v>HALTON</v>
          </cell>
          <cell r="E115" t="str">
            <v>INCOME</v>
          </cell>
          <cell r="F115" t="str">
            <v>GENERAL</v>
          </cell>
        </row>
        <row r="116">
          <cell r="A116" t="str">
            <v>PRAAA</v>
          </cell>
          <cell r="B116" t="str">
            <v>WASTE DISPOSAL AUTHORITY       .</v>
          </cell>
          <cell r="C116" t="str">
            <v>LANDFILL</v>
          </cell>
          <cell r="D116" t="str">
            <v>MWHL LANDFILL</v>
          </cell>
          <cell r="E116" t="str">
            <v>LANDFILL GATE FEE</v>
          </cell>
          <cell r="F116" t="str">
            <v>GENERAL</v>
          </cell>
        </row>
        <row r="117">
          <cell r="A117" t="str">
            <v>PRABA</v>
          </cell>
          <cell r="B117" t="str">
            <v>WASTE DISPOSAL AUTHORITY       .</v>
          </cell>
          <cell r="C117" t="str">
            <v>LANDFILL</v>
          </cell>
          <cell r="D117" t="str">
            <v>MWHL LANDFILL</v>
          </cell>
          <cell r="E117" t="str">
            <v>LANDFILL TAX</v>
          </cell>
          <cell r="F117" t="str">
            <v>GENERAL</v>
          </cell>
        </row>
        <row r="118">
          <cell r="A118" t="str">
            <v>PRADA</v>
          </cell>
          <cell r="B118" t="str">
            <v>WASTE DISPOSAL AUTHORITY       .</v>
          </cell>
          <cell r="C118" t="str">
            <v>LANDFILL</v>
          </cell>
          <cell r="D118" t="str">
            <v>MWHL LANDFILL</v>
          </cell>
          <cell r="E118" t="str">
            <v>MWHL ADMIN</v>
          </cell>
          <cell r="F118" t="str">
            <v>GENERAL</v>
          </cell>
        </row>
        <row r="119">
          <cell r="A119" t="str">
            <v>PRACA</v>
          </cell>
          <cell r="B119" t="str">
            <v>WASTE DISPOSAL AUTHORITY       .</v>
          </cell>
          <cell r="C119" t="str">
            <v>LANDFILL</v>
          </cell>
          <cell r="D119" t="str">
            <v>MWHL LANDFILL</v>
          </cell>
          <cell r="E119" t="str">
            <v>PERFORMANCE DEDUCTION</v>
          </cell>
          <cell r="F119" t="str">
            <v>GENERAL</v>
          </cell>
        </row>
        <row r="120">
          <cell r="A120" t="str">
            <v>PRBAA</v>
          </cell>
          <cell r="B120" t="str">
            <v>WASTE DISPOSAL AUTHORITY       .</v>
          </cell>
          <cell r="C120" t="str">
            <v>LANDFILL</v>
          </cell>
          <cell r="D120" t="str">
            <v>TOP UP LANDFILL</v>
          </cell>
          <cell r="E120" t="str">
            <v>LANDFILL GATE FEE</v>
          </cell>
          <cell r="F120" t="str">
            <v>GENERAL</v>
          </cell>
        </row>
        <row r="121">
          <cell r="A121" t="str">
            <v>PRBBA</v>
          </cell>
          <cell r="B121" t="str">
            <v>WASTE DISPOSAL AUTHORITY       .</v>
          </cell>
          <cell r="C121" t="str">
            <v>LANDFILL</v>
          </cell>
          <cell r="D121" t="str">
            <v>TOP UP LANDFILL</v>
          </cell>
          <cell r="E121" t="str">
            <v>LANDFILL TAX</v>
          </cell>
          <cell r="F121" t="str">
            <v>GENERAL</v>
          </cell>
        </row>
        <row r="122">
          <cell r="A122" t="str">
            <v>PRCAA</v>
          </cell>
          <cell r="B122" t="str">
            <v>WASTE DISPOSAL AUTHORITY       .</v>
          </cell>
          <cell r="C122" t="str">
            <v>LANDFILL</v>
          </cell>
          <cell r="D122" t="str">
            <v>ASBESTOS LANDFILL</v>
          </cell>
          <cell r="E122" t="str">
            <v>LANDFILL GATE FEE</v>
          </cell>
          <cell r="F122" t="str">
            <v>GENERAL</v>
          </cell>
        </row>
        <row r="123">
          <cell r="A123" t="str">
            <v>PRCBA</v>
          </cell>
          <cell r="B123" t="str">
            <v>WASTE DISPOSAL AUTHORITY       .</v>
          </cell>
          <cell r="C123" t="str">
            <v>LANDFILL</v>
          </cell>
          <cell r="D123" t="str">
            <v>ASBESTOS LANDFILL</v>
          </cell>
          <cell r="E123" t="str">
            <v>LANDFILL TAX</v>
          </cell>
          <cell r="F123" t="str">
            <v>GENERAL</v>
          </cell>
        </row>
        <row r="124">
          <cell r="A124" t="str">
            <v>PUAAA</v>
          </cell>
          <cell r="B124" t="str">
            <v>WASTE DISPOSAL AUTHORITY       .</v>
          </cell>
          <cell r="C124" t="str">
            <v>LANDFILL ALLOWANCES</v>
          </cell>
          <cell r="D124" t="str">
            <v>GENERAL</v>
          </cell>
          <cell r="E124" t="str">
            <v>GENERAL</v>
          </cell>
          <cell r="F124" t="str">
            <v>GENERAL</v>
          </cell>
        </row>
        <row r="125">
          <cell r="A125" t="str">
            <v>PVAAA</v>
          </cell>
          <cell r="B125" t="str">
            <v>WASTE DISPOSAL AUTHORITY       .</v>
          </cell>
          <cell r="C125" t="str">
            <v>PERFORMANCE IMPROVEMENTS</v>
          </cell>
          <cell r="D125" t="str">
            <v>MWDA PERMIT SCHEME</v>
          </cell>
          <cell r="E125" t="str">
            <v>CONSUMABLES</v>
          </cell>
          <cell r="F125" t="str">
            <v>GENERAL</v>
          </cell>
        </row>
        <row r="126">
          <cell r="A126" t="str">
            <v>PVBAA</v>
          </cell>
          <cell r="B126" t="str">
            <v>WASTE DISPOSAL AUTHORITY       .</v>
          </cell>
          <cell r="C126" t="str">
            <v>PERFORMANCE IMPROVEMENTS</v>
          </cell>
          <cell r="D126" t="str">
            <v>MWDA PERMIT SCHEME</v>
          </cell>
          <cell r="E126" t="str">
            <v>OTHER</v>
          </cell>
          <cell r="F126" t="str">
            <v>GENERAL</v>
          </cell>
        </row>
        <row r="127">
          <cell r="A127" t="str">
            <v>PVCAA</v>
          </cell>
          <cell r="B127" t="str">
            <v>WASTE DISPOSAL AUTHORITY       .</v>
          </cell>
          <cell r="C127" t="str">
            <v>PERFORMANCE IMPROVEMENTS</v>
          </cell>
          <cell r="D127" t="str">
            <v>MWDA PERMIT SCHEME</v>
          </cell>
          <cell r="E127" t="str">
            <v>IT</v>
          </cell>
          <cell r="F127" t="str">
            <v>GENERAL</v>
          </cell>
        </row>
        <row r="128">
          <cell r="A128" t="str">
            <v>PVDAA</v>
          </cell>
          <cell r="B128" t="str">
            <v>WASTE DISPOSAL AUTHORITY       .</v>
          </cell>
          <cell r="C128" t="str">
            <v>PERFORMANCE IMPROVEMENTS</v>
          </cell>
          <cell r="D128" t="str">
            <v>MWDA PERMIT SCHEME</v>
          </cell>
          <cell r="E128" t="str">
            <v>COMMUNICATIONS</v>
          </cell>
          <cell r="F128" t="str">
            <v>GENERAL</v>
          </cell>
        </row>
        <row r="129">
          <cell r="A129" t="str">
            <v>PVEAA</v>
          </cell>
          <cell r="B129" t="str">
            <v>WASTE DISPOSAL AUTHORITY       .</v>
          </cell>
          <cell r="C129" t="str">
            <v>PERFORMANCE IMPROVEMENTS</v>
          </cell>
          <cell r="D129" t="str">
            <v>GENERAL</v>
          </cell>
          <cell r="E129" t="str">
            <v>GENERAL</v>
          </cell>
          <cell r="F129" t="str">
            <v>GENERAL</v>
          </cell>
        </row>
        <row r="130">
          <cell r="A130" t="str">
            <v>PTAZB</v>
          </cell>
          <cell r="B130" t="str">
            <v>WASTE DISPOSAL AUTHORITY       .</v>
          </cell>
          <cell r="C130" t="str">
            <v>WASTE CONTRACTS PROCUREMENT</v>
          </cell>
          <cell r="D130" t="str">
            <v>PREP'N OBC TO PRG APPROVAL</v>
          </cell>
          <cell r="E130" t="str">
            <v>GENERAL</v>
          </cell>
          <cell r="F130" t="str">
            <v>EXTERNAL RESOURCE</v>
          </cell>
        </row>
        <row r="131">
          <cell r="A131" t="str">
            <v>XPAAA</v>
          </cell>
          <cell r="B131" t="str">
            <v>CAPITAL</v>
          </cell>
          <cell r="C131" t="str">
            <v>WASTE DISPOSAL AUTHORITY       .</v>
          </cell>
          <cell r="D131" t="str">
            <v>LANDFILL</v>
          </cell>
          <cell r="E131" t="str">
            <v>FOUL LANE</v>
          </cell>
          <cell r="F131" t="str">
            <v>GENERAL</v>
          </cell>
        </row>
        <row r="132">
          <cell r="A132" t="str">
            <v>XPACA</v>
          </cell>
          <cell r="B132" t="str">
            <v>CAPITAL</v>
          </cell>
          <cell r="C132" t="str">
            <v>WASTE DISPOSAL AUTHORITY       .</v>
          </cell>
          <cell r="D132" t="str">
            <v>LANDFILL</v>
          </cell>
          <cell r="E132" t="str">
            <v>SEFTON MEADOWS EXT. NO 2</v>
          </cell>
          <cell r="F132" t="str">
            <v>GENERAL</v>
          </cell>
        </row>
        <row r="133">
          <cell r="A133" t="str">
            <v>XPADA</v>
          </cell>
          <cell r="B133" t="str">
            <v>CAPITAL</v>
          </cell>
          <cell r="C133" t="str">
            <v>WASTE DISPOSAL AUTHORITY       .</v>
          </cell>
          <cell r="D133" t="str">
            <v>LANDFILL</v>
          </cell>
          <cell r="E133" t="str">
            <v>SEFTON MEADOWS LFS EXT 3</v>
          </cell>
          <cell r="F133" t="str">
            <v>GENERAL</v>
          </cell>
        </row>
        <row r="134">
          <cell r="A134" t="str">
            <v>XPAEA</v>
          </cell>
          <cell r="B134" t="str">
            <v>CAPITAL</v>
          </cell>
          <cell r="C134" t="str">
            <v>WASTE DISPOSAL AUTHORITY       .</v>
          </cell>
          <cell r="D134" t="str">
            <v>LANDFILL</v>
          </cell>
          <cell r="E134" t="str">
            <v>RED QUARRY</v>
          </cell>
          <cell r="F134" t="str">
            <v>GENERAL</v>
          </cell>
        </row>
        <row r="135">
          <cell r="A135" t="str">
            <v>XPAGA</v>
          </cell>
          <cell r="B135" t="str">
            <v>CAPITAL</v>
          </cell>
          <cell r="C135" t="str">
            <v>WASTE DISPOSAL AUTHORITY       .</v>
          </cell>
          <cell r="D135" t="str">
            <v>LANDFILL</v>
          </cell>
          <cell r="E135" t="str">
            <v>BILLINGE HILL QUARRY</v>
          </cell>
          <cell r="F135" t="str">
            <v>SITE WORKS</v>
          </cell>
        </row>
        <row r="136">
          <cell r="A136" t="str">
            <v>XPALA</v>
          </cell>
          <cell r="B136" t="str">
            <v>CAPITAL</v>
          </cell>
          <cell r="C136" t="str">
            <v>WASTE DISPOSAL AUTHORITY       .</v>
          </cell>
          <cell r="D136" t="str">
            <v>LANDFILL</v>
          </cell>
          <cell r="E136" t="str">
            <v>BIDSTON MOSS</v>
          </cell>
          <cell r="F136" t="str">
            <v>GENERAL</v>
          </cell>
        </row>
        <row r="137">
          <cell r="A137" t="str">
            <v>XPALF</v>
          </cell>
          <cell r="B137" t="str">
            <v>CAPITAL</v>
          </cell>
          <cell r="C137" t="str">
            <v>WASTE DISPOSAL AUTHORITY       .</v>
          </cell>
          <cell r="D137" t="str">
            <v>LANDFILL</v>
          </cell>
          <cell r="E137" t="str">
            <v>BIDSTON MOSS</v>
          </cell>
          <cell r="F137" t="str">
            <v>PERIMETER FENCE</v>
          </cell>
        </row>
        <row r="138">
          <cell r="A138" t="str">
            <v>XPCAA</v>
          </cell>
          <cell r="B138" t="str">
            <v>CAPITAL</v>
          </cell>
          <cell r="C138" t="str">
            <v>WASTE DISPOSAL AUTHORITY       .</v>
          </cell>
          <cell r="D138" t="str">
            <v>WASTE TREATMENT PLANTS</v>
          </cell>
          <cell r="E138" t="str">
            <v>HUYTON</v>
          </cell>
          <cell r="F138" t="str">
            <v>GENERAL</v>
          </cell>
        </row>
        <row r="139">
          <cell r="A139" t="str">
            <v>XPCCA</v>
          </cell>
          <cell r="B139" t="str">
            <v>CAPITAL</v>
          </cell>
          <cell r="C139" t="str">
            <v>WASTE DISPOSAL AUTHORITY       .</v>
          </cell>
          <cell r="D139" t="str">
            <v>WASTE TREATMENT PLANTS</v>
          </cell>
          <cell r="E139" t="str">
            <v>GILLMOSS</v>
          </cell>
          <cell r="F139" t="str">
            <v>GENERAL</v>
          </cell>
        </row>
        <row r="140">
          <cell r="A140" t="str">
            <v>XPCEA</v>
          </cell>
          <cell r="B140" t="str">
            <v>CAPITAL</v>
          </cell>
          <cell r="C140" t="str">
            <v>WASTE DISPOSAL AUTHORITY       .</v>
          </cell>
          <cell r="D140" t="str">
            <v>WASTE TREATMENT PLANTS</v>
          </cell>
          <cell r="E140" t="str">
            <v>FOUL LANE</v>
          </cell>
          <cell r="F140" t="str">
            <v>TRANSFER STATION</v>
          </cell>
        </row>
        <row r="141">
          <cell r="A141" t="str">
            <v>XPCFB</v>
          </cell>
          <cell r="B141" t="str">
            <v>CAPITAL</v>
          </cell>
          <cell r="C141" t="str">
            <v>WASTE DISPOSAL AUTHORITY       .</v>
          </cell>
          <cell r="D141" t="str">
            <v>WASTE TREATMENT PLANTS</v>
          </cell>
          <cell r="E141" t="str">
            <v>BIDSTON/GILLMOSS INT FAC</v>
          </cell>
          <cell r="F141" t="str">
            <v>PROJECT MGT - MWDA</v>
          </cell>
        </row>
        <row r="142">
          <cell r="A142" t="str">
            <v>XPCFD</v>
          </cell>
          <cell r="B142" t="str">
            <v>CAPITAL</v>
          </cell>
          <cell r="C142" t="str">
            <v>WASTE DISPOSAL AUTHORITY       .</v>
          </cell>
          <cell r="D142" t="str">
            <v>WASTE TREATMENT PLANTS</v>
          </cell>
          <cell r="E142" t="str">
            <v>BIDSTON/GILLMOSS INT FAC</v>
          </cell>
          <cell r="F142" t="str">
            <v>BIDSTON CONST WKS MWDA</v>
          </cell>
        </row>
        <row r="143">
          <cell r="A143" t="str">
            <v>XPCFE</v>
          </cell>
          <cell r="B143" t="str">
            <v>CAPITAL</v>
          </cell>
          <cell r="C143" t="str">
            <v>WASTE DISPOSAL AUTHORITY       .</v>
          </cell>
          <cell r="D143" t="str">
            <v>WASTE TREATMENT PLANTS</v>
          </cell>
          <cell r="E143" t="str">
            <v>BIDSTON/GILLMOSS INT FAC</v>
          </cell>
          <cell r="F143" t="str">
            <v>MRF SPECIALIST WKS DEFRA</v>
          </cell>
        </row>
        <row r="144">
          <cell r="A144" t="str">
            <v>XPCFF</v>
          </cell>
          <cell r="B144" t="str">
            <v>CAPITAL</v>
          </cell>
          <cell r="C144" t="str">
            <v>WASTE DISPOSAL AUTHORITY       .</v>
          </cell>
          <cell r="D144" t="str">
            <v>WASTE TREATMENT PLANTS</v>
          </cell>
          <cell r="E144" t="str">
            <v>BIDSTON/GILLMOSS INT FAC</v>
          </cell>
          <cell r="F144" t="str">
            <v>SPEC WKS - DEFRA</v>
          </cell>
        </row>
        <row r="145">
          <cell r="A145" t="str">
            <v>XPCFG</v>
          </cell>
          <cell r="B145" t="str">
            <v>CAPITAL</v>
          </cell>
          <cell r="C145" t="str">
            <v>WASTE DISPOSAL AUTHORITY       .</v>
          </cell>
          <cell r="D145" t="str">
            <v>WASTE TREATMENT PLANTS</v>
          </cell>
          <cell r="E145" t="str">
            <v>BIDSTON/GILLMOSS INT FAC</v>
          </cell>
          <cell r="F145" t="str">
            <v>GILLMOSS CONS WKS DEFRA</v>
          </cell>
        </row>
        <row r="146">
          <cell r="A146" t="str">
            <v>XPCHA</v>
          </cell>
          <cell r="B146" t="str">
            <v>CAPITAL</v>
          </cell>
          <cell r="C146" t="str">
            <v>WASTE DISPOSAL AUTHORITY       .</v>
          </cell>
          <cell r="D146" t="str">
            <v>WASTE TREATMENT PLANTS</v>
          </cell>
          <cell r="E146" t="str">
            <v>FAIRPORT NTDP</v>
          </cell>
          <cell r="F146" t="str">
            <v>GENERAL</v>
          </cell>
        </row>
        <row r="147">
          <cell r="A147" t="str">
            <v>XPCIA</v>
          </cell>
          <cell r="B147" t="str">
            <v>CAPITAL</v>
          </cell>
          <cell r="C147" t="str">
            <v>WASTE DISPOSAL AUTHORITY       .</v>
          </cell>
          <cell r="D147" t="str">
            <v>WASTE TREATMENT PLANTS</v>
          </cell>
          <cell r="E147" t="str">
            <v>GENERAL</v>
          </cell>
          <cell r="F147" t="str">
            <v>MRF NO 2</v>
          </cell>
        </row>
        <row r="148">
          <cell r="A148" t="str">
            <v>XPCJA</v>
          </cell>
          <cell r="B148" t="str">
            <v>CAPITAL</v>
          </cell>
          <cell r="C148" t="str">
            <v>WASTE DISPOSAL AUTHORITY       .</v>
          </cell>
          <cell r="D148" t="str">
            <v>WASTE TREATMENT PLANTS</v>
          </cell>
          <cell r="E148" t="str">
            <v>BIDSTON SITE ENTRANCE</v>
          </cell>
          <cell r="F148" t="str">
            <v>GENERAL</v>
          </cell>
        </row>
        <row r="149">
          <cell r="A149" t="str">
            <v>XPDEA</v>
          </cell>
          <cell r="B149" t="str">
            <v>CAPITAL</v>
          </cell>
          <cell r="C149" t="str">
            <v>WASTE DISPOSAL AUTHORITY       .</v>
          </cell>
          <cell r="D149" t="str">
            <v>RESTORATION</v>
          </cell>
          <cell r="E149" t="str">
            <v>RED QUARRY</v>
          </cell>
          <cell r="F149" t="str">
            <v>GENERAL</v>
          </cell>
        </row>
        <row r="150">
          <cell r="A150" t="str">
            <v>XPRGA</v>
          </cell>
          <cell r="B150" t="str">
            <v>CAPITAL</v>
          </cell>
          <cell r="C150" t="str">
            <v>WASTE DISPOSAL AUTHORITY       .</v>
          </cell>
          <cell r="D150" t="str">
            <v>RECYCLING</v>
          </cell>
          <cell r="E150" t="str">
            <v>SEFTON WRC</v>
          </cell>
          <cell r="F150" t="str">
            <v>GENERAL</v>
          </cell>
        </row>
        <row r="151">
          <cell r="A151" t="str">
            <v>XPRTA</v>
          </cell>
          <cell r="B151" t="str">
            <v>CAPITAL</v>
          </cell>
          <cell r="C151" t="str">
            <v>WASTE DISPOSAL AUTHORITY       .</v>
          </cell>
          <cell r="D151" t="str">
            <v>RECYCLING</v>
          </cell>
          <cell r="E151" t="str">
            <v>ST DOMINGO ROAD HWRC</v>
          </cell>
          <cell r="F151" t="str">
            <v>GENERAL</v>
          </cell>
        </row>
        <row r="152">
          <cell r="A152" t="str">
            <v>XPRUA</v>
          </cell>
          <cell r="B152" t="str">
            <v>CAPITAL</v>
          </cell>
          <cell r="C152" t="str">
            <v>WASTE DISPOSAL AUTHORITY       .</v>
          </cell>
          <cell r="D152" t="str">
            <v>RECYCLING</v>
          </cell>
          <cell r="E152" t="str">
            <v>KIRBY REPLACEMENT</v>
          </cell>
          <cell r="F152" t="str">
            <v>GENERAL</v>
          </cell>
        </row>
        <row r="153">
          <cell r="A153" t="str">
            <v>XPRWA</v>
          </cell>
          <cell r="B153" t="str">
            <v>CAPITAL</v>
          </cell>
          <cell r="C153" t="str">
            <v>WASTE DISPOSAL AUTHORITY       .</v>
          </cell>
          <cell r="D153" t="str">
            <v>RECYCLING</v>
          </cell>
          <cell r="E153" t="str">
            <v>HUYTON REPLACEMENT</v>
          </cell>
          <cell r="F153" t="str">
            <v>GENERAL</v>
          </cell>
        </row>
        <row r="154">
          <cell r="A154" t="str">
            <v>XPZAA</v>
          </cell>
          <cell r="B154" t="str">
            <v>CAPITAL</v>
          </cell>
          <cell r="C154" t="str">
            <v>WASTE DISPOSAL AUTHORITY       .</v>
          </cell>
          <cell r="D154" t="str">
            <v>LAND ACQUISITION</v>
          </cell>
          <cell r="E154" t="str">
            <v>BUTLER'S FARM</v>
          </cell>
          <cell r="F154" t="str">
            <v>GENERAL</v>
          </cell>
        </row>
        <row r="155">
          <cell r="A155" t="str">
            <v>XPZBA</v>
          </cell>
          <cell r="B155" t="str">
            <v>CAPITAL</v>
          </cell>
          <cell r="C155" t="str">
            <v>WASTE DISPOSAL AUTHORITY       .</v>
          </cell>
          <cell r="D155" t="str">
            <v>LAND ACQUISITION</v>
          </cell>
          <cell r="E155" t="str">
            <v>CRAB TREE ROUGH</v>
          </cell>
          <cell r="F155" t="str">
            <v>GENERAL</v>
          </cell>
        </row>
        <row r="156">
          <cell r="A156" t="str">
            <v>XPZBA</v>
          </cell>
          <cell r="B156" t="str">
            <v>CAPITAL</v>
          </cell>
          <cell r="C156" t="str">
            <v>WASTE DISPOSAL AUTHORITY       .</v>
          </cell>
          <cell r="D156" t="str">
            <v>LAND ACQUISITION</v>
          </cell>
          <cell r="E156" t="str">
            <v>CRAB TREE ROUGH</v>
          </cell>
          <cell r="F156" t="str">
            <v>GENERAL</v>
          </cell>
        </row>
        <row r="157">
          <cell r="A157" t="str">
            <v>XPZCA</v>
          </cell>
          <cell r="B157" t="str">
            <v>CAPITAL</v>
          </cell>
          <cell r="C157" t="str">
            <v>WASTE DISPOSAL AUTHORITY       .</v>
          </cell>
          <cell r="D157" t="str">
            <v>LAND ACQUISITION</v>
          </cell>
          <cell r="E157" t="str">
            <v>GILLMOSS MRF</v>
          </cell>
          <cell r="F157" t="str">
            <v>GENERAL</v>
          </cell>
        </row>
        <row r="158">
          <cell r="A158" t="str">
            <v>XPZDA</v>
          </cell>
          <cell r="B158" t="str">
            <v>CAPITAL</v>
          </cell>
          <cell r="C158" t="str">
            <v>WASTE DISPOSAL AUTHORITY       .</v>
          </cell>
          <cell r="D158" t="str">
            <v>LAND ACQUISITION</v>
          </cell>
          <cell r="E158" t="str">
            <v>DITTON SIDINGS</v>
          </cell>
          <cell r="F158" t="str">
            <v>GENERAL</v>
          </cell>
        </row>
        <row r="159">
          <cell r="A159" t="str">
            <v>XPZHA</v>
          </cell>
          <cell r="B159" t="str">
            <v>CAPITAL</v>
          </cell>
          <cell r="C159" t="str">
            <v>WASTE DISPOSAL AUTHORITY       .</v>
          </cell>
          <cell r="D159" t="str">
            <v>LAND ACQUISITION</v>
          </cell>
          <cell r="E159" t="str">
            <v>NEW IVC SITE</v>
          </cell>
          <cell r="F159" t="str">
            <v>GENERAL</v>
          </cell>
        </row>
        <row r="160">
          <cell r="A160" t="str">
            <v>XPZKA</v>
          </cell>
          <cell r="B160" t="str">
            <v>CAPITAL</v>
          </cell>
          <cell r="C160" t="str">
            <v>WASTE DISPOSAL AUTHORITY       .</v>
          </cell>
          <cell r="D160" t="str">
            <v>LAND ACQUISITION</v>
          </cell>
          <cell r="E160" t="str">
            <v>LIVERPOOL SITE 1</v>
          </cell>
          <cell r="F160" t="str">
            <v>GENERAL</v>
          </cell>
        </row>
        <row r="161">
          <cell r="A161" t="str">
            <v>XPZLA</v>
          </cell>
          <cell r="B161" t="str">
            <v>CAPITAL</v>
          </cell>
          <cell r="C161" t="str">
            <v>WASTE DISPOSAL AUTHORITY       .</v>
          </cell>
          <cell r="D161" t="str">
            <v>LAND ACQUISITION</v>
          </cell>
          <cell r="E161" t="str">
            <v>LIVERPOOL SITE 2</v>
          </cell>
          <cell r="F161" t="str">
            <v>GENERAL</v>
          </cell>
        </row>
        <row r="162">
          <cell r="A162" t="str">
            <v>XPZMA</v>
          </cell>
          <cell r="B162" t="str">
            <v>CAPITAL</v>
          </cell>
          <cell r="C162" t="str">
            <v>WASTE DISPOSAL AUTHORITY       .</v>
          </cell>
          <cell r="D162" t="str">
            <v>LAND ACQUISITION</v>
          </cell>
          <cell r="E162" t="str">
            <v>NEW HWRC WIRRAL</v>
          </cell>
          <cell r="F162" t="str">
            <v>GENERAL</v>
          </cell>
        </row>
        <row r="163">
          <cell r="A163" t="str">
            <v>XPZNA</v>
          </cell>
          <cell r="B163" t="str">
            <v>CAPITAL</v>
          </cell>
          <cell r="C163" t="str">
            <v>WASTE DISPOSAL AUTHORITY       .</v>
          </cell>
          <cell r="D163" t="str">
            <v>LAND ACQUISITION</v>
          </cell>
          <cell r="E163" t="str">
            <v>HUYTON</v>
          </cell>
          <cell r="F163" t="str">
            <v>GENERAL</v>
          </cell>
        </row>
        <row r="164">
          <cell r="A164" t="str">
            <v>XPZOA</v>
          </cell>
          <cell r="B164" t="str">
            <v>CAPITAL</v>
          </cell>
          <cell r="C164" t="str">
            <v>WASTE DISPOSAL AUTHORITY       .</v>
          </cell>
          <cell r="D164" t="str">
            <v>LAND ACQUISITION</v>
          </cell>
          <cell r="E164" t="str">
            <v>KIRKBY</v>
          </cell>
          <cell r="F164" t="str">
            <v>GENERAL</v>
          </cell>
        </row>
        <row r="165">
          <cell r="A165" t="str">
            <v>XPZZZ</v>
          </cell>
          <cell r="B165" t="str">
            <v>CAPITAL</v>
          </cell>
          <cell r="C165" t="str">
            <v>WASTE DISPOSAL AUTHORITY       .</v>
          </cell>
          <cell r="D165" t="str">
            <v>LAND ACQUISITION</v>
          </cell>
          <cell r="E165" t="str">
            <v>PURCHASE</v>
          </cell>
          <cell r="F165" t="str">
            <v>FINAL ACCOUNTS</v>
          </cell>
        </row>
        <row r="166">
          <cell r="A166" t="str">
            <v>YPABA</v>
          </cell>
          <cell r="B166" t="str">
            <v>BALANCE SHEET</v>
          </cell>
          <cell r="C166" t="str">
            <v>WASTE DISPOSAL AUTHORITY       .</v>
          </cell>
          <cell r="D166" t="str">
            <v>REVENUE ASSETS</v>
          </cell>
          <cell r="E166" t="str">
            <v>DEBTORS</v>
          </cell>
          <cell r="F166" t="str">
            <v>SUNDRY</v>
          </cell>
        </row>
        <row r="167">
          <cell r="A167" t="str">
            <v>YPABB</v>
          </cell>
          <cell r="B167" t="str">
            <v>BALANCE SHEET</v>
          </cell>
          <cell r="C167" t="str">
            <v>WASTE DISPOSAL AUTHORITY       .</v>
          </cell>
          <cell r="D167" t="str">
            <v>REVENUE ASSETS</v>
          </cell>
          <cell r="E167" t="str">
            <v>DEBTORS</v>
          </cell>
          <cell r="F167" t="str">
            <v>CAR LOANS</v>
          </cell>
        </row>
        <row r="168">
          <cell r="A168" t="str">
            <v>YPABF</v>
          </cell>
          <cell r="B168" t="str">
            <v>BALANCE SHEET</v>
          </cell>
          <cell r="C168" t="str">
            <v>WASTE DISPOSAL AUTHORITY       .</v>
          </cell>
          <cell r="D168" t="str">
            <v>REVENUE ASSETS</v>
          </cell>
          <cell r="E168" t="str">
            <v>DEBTORS</v>
          </cell>
          <cell r="F168" t="str">
            <v>V.A.T.</v>
          </cell>
        </row>
        <row r="169">
          <cell r="A169" t="str">
            <v>YPABG</v>
          </cell>
          <cell r="B169" t="str">
            <v>BALANCE SHEET</v>
          </cell>
          <cell r="C169" t="str">
            <v>WASTE DISPOSAL AUTHORITY       .</v>
          </cell>
          <cell r="D169" t="str">
            <v>REVENUE ASSETS</v>
          </cell>
          <cell r="E169" t="str">
            <v>DEBTORS</v>
          </cell>
          <cell r="F169" t="str">
            <v>PAYMENTS-IN-ADVANCE</v>
          </cell>
        </row>
        <row r="170">
          <cell r="A170" t="str">
            <v>YPABH</v>
          </cell>
          <cell r="B170" t="str">
            <v>BALANCE SHEET</v>
          </cell>
          <cell r="C170" t="str">
            <v>WASTE DISPOSAL AUTHORITY       .</v>
          </cell>
          <cell r="D170" t="str">
            <v>REVENUE ASSETS</v>
          </cell>
          <cell r="E170" t="str">
            <v>DEBTORS</v>
          </cell>
          <cell r="F170" t="str">
            <v>PROV'N FOR BAD DEBTS</v>
          </cell>
        </row>
        <row r="171">
          <cell r="A171" t="str">
            <v>YPADA</v>
          </cell>
          <cell r="B171" t="str">
            <v>BALANCE SHEET</v>
          </cell>
          <cell r="C171" t="str">
            <v>WASTE DISPOSAL AUTHORITY       .</v>
          </cell>
          <cell r="D171" t="str">
            <v>REVENUE ASSETS</v>
          </cell>
          <cell r="E171" t="str">
            <v>CASH</v>
          </cell>
          <cell r="F171" t="str">
            <v>GENERAL</v>
          </cell>
        </row>
        <row r="172">
          <cell r="A172" t="str">
            <v>YPAFZ</v>
          </cell>
          <cell r="B172" t="str">
            <v>BALANCE SHEET</v>
          </cell>
          <cell r="C172" t="str">
            <v>WASTE DISPOSAL AUTHORITY       .</v>
          </cell>
          <cell r="D172" t="str">
            <v>REVENUE ASSETS</v>
          </cell>
          <cell r="E172" t="str">
            <v>SUSPENSE AND OTHER BALANCES</v>
          </cell>
          <cell r="F172" t="str">
            <v>ERROR SUSPENSE - LEDGER</v>
          </cell>
        </row>
        <row r="173">
          <cell r="A173" t="str">
            <v>YPAJA</v>
          </cell>
          <cell r="B173" t="str">
            <v>BALANCE SHEET</v>
          </cell>
          <cell r="C173" t="str">
            <v>WASTE DISPOSAL AUTHORITY       .</v>
          </cell>
          <cell r="D173" t="str">
            <v>REVENUE ASSETS</v>
          </cell>
          <cell r="E173" t="str">
            <v>PETTY CASH</v>
          </cell>
          <cell r="F173" t="str">
            <v>PETTY CASH</v>
          </cell>
        </row>
        <row r="174">
          <cell r="A174" t="str">
            <v>YPBAA</v>
          </cell>
          <cell r="B174" t="str">
            <v>BALANCE SHEET</v>
          </cell>
          <cell r="C174" t="str">
            <v>WASTE DISPOSAL AUTHORITY       .</v>
          </cell>
          <cell r="D174" t="str">
            <v>REVENUE LIABILITIES</v>
          </cell>
          <cell r="E174" t="str">
            <v>CREDITORS</v>
          </cell>
          <cell r="F174" t="str">
            <v>SUNDRY</v>
          </cell>
        </row>
        <row r="175">
          <cell r="A175" t="str">
            <v>YPBAB</v>
          </cell>
          <cell r="B175" t="str">
            <v>BALANCE SHEET</v>
          </cell>
          <cell r="C175" t="str">
            <v>WASTE DISPOSAL AUTHORITY       .</v>
          </cell>
          <cell r="D175" t="str">
            <v>REVENUE LIABILITIES</v>
          </cell>
          <cell r="E175" t="str">
            <v>CREDITORS</v>
          </cell>
          <cell r="F175" t="str">
            <v>RECEIPTS-IN-ADVANCE</v>
          </cell>
        </row>
        <row r="176">
          <cell r="A176" t="str">
            <v>YPBCB</v>
          </cell>
          <cell r="B176" t="str">
            <v>BALANCE SHEET</v>
          </cell>
          <cell r="C176" t="str">
            <v>WASTE DISPOSAL AUTHORITY       .</v>
          </cell>
          <cell r="D176" t="str">
            <v>REVENUE LIABILITIES</v>
          </cell>
          <cell r="E176" t="str">
            <v>PROVISIONS</v>
          </cell>
          <cell r="F176" t="str">
            <v>LEGISLATION CLAIM - BD</v>
          </cell>
        </row>
        <row r="177">
          <cell r="A177" t="str">
            <v>YPBCC</v>
          </cell>
          <cell r="B177" t="str">
            <v>BALANCE SHEET</v>
          </cell>
          <cell r="C177" t="str">
            <v>WASTE DISPOSAL AUTHORITY       .</v>
          </cell>
          <cell r="D177" t="str">
            <v>REVENUE LIABILITIES</v>
          </cell>
          <cell r="E177" t="str">
            <v>PROVISIONS</v>
          </cell>
          <cell r="F177" t="str">
            <v>LEGISLATION CLAIM-ARPLEY</v>
          </cell>
        </row>
        <row r="178">
          <cell r="A178" t="str">
            <v>YPBDW</v>
          </cell>
          <cell r="B178" t="str">
            <v>BALANCE SHEET</v>
          </cell>
          <cell r="C178" t="str">
            <v>WASTE DISPOSAL AUTHORITY       .</v>
          </cell>
          <cell r="D178" t="str">
            <v>REVENUE LIABILITIES</v>
          </cell>
          <cell r="E178" t="str">
            <v>SUSPENSE AND OTHER BALANCES</v>
          </cell>
          <cell r="F178" t="str">
            <v>CREDIT CARD SUSPENSE</v>
          </cell>
        </row>
        <row r="179">
          <cell r="A179" t="str">
            <v>YPBDZ</v>
          </cell>
          <cell r="B179" t="str">
            <v>BALANCE SHEET</v>
          </cell>
          <cell r="C179" t="str">
            <v>WASTE DISPOSAL AUTHORITY       .</v>
          </cell>
          <cell r="D179" t="str">
            <v>REVENUE LIABILITIES</v>
          </cell>
          <cell r="E179" t="str">
            <v>SUSPENSE AND OTHER BALANCES</v>
          </cell>
          <cell r="F179" t="str">
            <v>V.A.T.</v>
          </cell>
        </row>
        <row r="180">
          <cell r="A180" t="str">
            <v>YPBEA</v>
          </cell>
          <cell r="B180" t="str">
            <v>BALANCE SHEET</v>
          </cell>
          <cell r="C180" t="str">
            <v>WASTE DISPOSAL AUTHORITY       .</v>
          </cell>
          <cell r="D180" t="str">
            <v>REVENUE LIABILITIES</v>
          </cell>
          <cell r="E180" t="str">
            <v>RESERVES</v>
          </cell>
          <cell r="F180" t="str">
            <v>GENERAL</v>
          </cell>
        </row>
        <row r="181">
          <cell r="A181" t="str">
            <v>YPBEC</v>
          </cell>
          <cell r="B181" t="str">
            <v>BALANCE SHEET</v>
          </cell>
          <cell r="C181" t="str">
            <v>WASTE DISPOSAL AUTHORITY       .</v>
          </cell>
          <cell r="D181" t="str">
            <v>REVENUE LIABILITIES</v>
          </cell>
          <cell r="E181" t="str">
            <v>RESERVES</v>
          </cell>
          <cell r="F181" t="str">
            <v>EARMARKED - PROCUREMENT</v>
          </cell>
        </row>
        <row r="182">
          <cell r="A182" t="str">
            <v>YPBED</v>
          </cell>
          <cell r="B182" t="str">
            <v>BALANCE SHEET</v>
          </cell>
          <cell r="C182" t="str">
            <v>WASTE DISPOSAL AUTHORITY       .</v>
          </cell>
          <cell r="D182" t="str">
            <v>REVENUE LIABILITIES</v>
          </cell>
          <cell r="E182" t="str">
            <v>RESERVES</v>
          </cell>
          <cell r="F182" t="str">
            <v>SINKING FUND</v>
          </cell>
        </row>
        <row r="183">
          <cell r="A183" t="str">
            <v>YPCAA</v>
          </cell>
          <cell r="B183" t="str">
            <v>BALANCE SHEET</v>
          </cell>
          <cell r="C183" t="str">
            <v>WASTE DISPOSAL AUTHORITY       .</v>
          </cell>
          <cell r="D183" t="str">
            <v>CAPITAL ASSETS</v>
          </cell>
          <cell r="E183" t="str">
            <v>CAPITAL OUTLAY</v>
          </cell>
          <cell r="F183" t="str">
            <v>LAND AND BUILDINGS</v>
          </cell>
        </row>
        <row r="184">
          <cell r="A184" t="str">
            <v>YPCAB</v>
          </cell>
          <cell r="B184" t="str">
            <v>BALANCE SHEET</v>
          </cell>
          <cell r="C184" t="str">
            <v>WASTE DISPOSAL AUTHORITY       .</v>
          </cell>
          <cell r="D184" t="str">
            <v>CAPITAL ASSETS</v>
          </cell>
          <cell r="E184" t="str">
            <v>CAPITAL OUTLAY</v>
          </cell>
          <cell r="F184" t="str">
            <v>PLANT &amp; EQUIPMENT</v>
          </cell>
        </row>
        <row r="185">
          <cell r="A185" t="str">
            <v>YPCAZ</v>
          </cell>
          <cell r="B185" t="str">
            <v>BALANCE SHEET</v>
          </cell>
          <cell r="C185" t="str">
            <v>WASTE DISPOSAL AUTHORITY       .</v>
          </cell>
          <cell r="D185" t="str">
            <v>CAPITAL ASSETS</v>
          </cell>
          <cell r="E185" t="str">
            <v>CAPITAL OUTLAY</v>
          </cell>
          <cell r="F185" t="str">
            <v>LANDFILL ALLOWANCE ASSET ACCOUNT</v>
          </cell>
        </row>
        <row r="186">
          <cell r="A186" t="str">
            <v>YPCAG</v>
          </cell>
          <cell r="B186" t="str">
            <v>BALANCE SHEET</v>
          </cell>
          <cell r="C186" t="str">
            <v>WASTE DISPOSAL AUTHORITY       .</v>
          </cell>
          <cell r="D186" t="str">
            <v>CAPITAL ASSETS</v>
          </cell>
          <cell r="E186" t="str">
            <v>CAPITAL OUTLAY</v>
          </cell>
          <cell r="F186" t="str">
            <v>WORK UNDER CONSTRUCTION</v>
          </cell>
        </row>
        <row r="187">
          <cell r="A187" t="str">
            <v>YPCBD</v>
          </cell>
          <cell r="B187" t="str">
            <v>BALANCE SHEET</v>
          </cell>
          <cell r="C187" t="str">
            <v>WASTE DISPOSAL AUTHORITY       .</v>
          </cell>
          <cell r="D187" t="str">
            <v>CAPITAL ASSETS</v>
          </cell>
          <cell r="E187" t="str">
            <v>DEBTORS</v>
          </cell>
          <cell r="F187" t="str">
            <v>DEFRA NTDP</v>
          </cell>
        </row>
        <row r="188">
          <cell r="A188" t="str">
            <v>YPCCA</v>
          </cell>
          <cell r="B188" t="str">
            <v>BALANCE SHEET</v>
          </cell>
          <cell r="C188" t="str">
            <v>WASTE DISPOSAL AUTHORITY       .</v>
          </cell>
          <cell r="D188" t="str">
            <v>CAPITAL ASSETS</v>
          </cell>
          <cell r="E188" t="str">
            <v>LONG TERM INVESTMENTS</v>
          </cell>
          <cell r="F188" t="str">
            <v>BIDSTON METHANE</v>
          </cell>
        </row>
        <row r="189">
          <cell r="A189" t="str">
            <v>YPCCB</v>
          </cell>
          <cell r="B189" t="str">
            <v>BALANCE SHEET</v>
          </cell>
          <cell r="C189" t="str">
            <v>WASTE DISPOSAL AUTHORITY       .</v>
          </cell>
          <cell r="D189" t="str">
            <v>CAPITAL ASSETS</v>
          </cell>
          <cell r="E189" t="str">
            <v>LONG TERM INVESTMENTS</v>
          </cell>
          <cell r="F189" t="str">
            <v>MERSEY WASTE LTD</v>
          </cell>
        </row>
        <row r="190">
          <cell r="A190" t="str">
            <v>YPCDA</v>
          </cell>
          <cell r="B190" t="str">
            <v>BALANCE SHEET</v>
          </cell>
          <cell r="C190" t="str">
            <v>WASTE DISPOSAL AUTHORITY       .</v>
          </cell>
          <cell r="D190" t="str">
            <v>CAPITAL ASSETS</v>
          </cell>
          <cell r="E190" t="str">
            <v>CASH</v>
          </cell>
          <cell r="F190" t="str">
            <v>GENERAL</v>
          </cell>
        </row>
        <row r="191">
          <cell r="A191" t="str">
            <v>YPDAA</v>
          </cell>
          <cell r="B191" t="str">
            <v>BALANCE SHEET</v>
          </cell>
          <cell r="C191" t="str">
            <v>WASTE DISPOSAL AUTHORITY       .</v>
          </cell>
          <cell r="D191" t="str">
            <v>CAPITAL LIABILITIES</v>
          </cell>
          <cell r="E191" t="str">
            <v>LOANS OUTSTANDING</v>
          </cell>
          <cell r="F191" t="str">
            <v>PWLB LOANS</v>
          </cell>
        </row>
        <row r="192">
          <cell r="A192" t="str">
            <v>YPDAB</v>
          </cell>
          <cell r="B192" t="str">
            <v>BALANCE SHEET</v>
          </cell>
          <cell r="C192" t="str">
            <v>WASTE DISPOSAL AUTHORITY       .</v>
          </cell>
          <cell r="D192" t="str">
            <v>CAPITAL LIABILITIES</v>
          </cell>
          <cell r="E192" t="str">
            <v>LOANS OUTSTANDING</v>
          </cell>
          <cell r="F192" t="str">
            <v>WIRRAL MBC (T'FD DEBT)</v>
          </cell>
        </row>
        <row r="193">
          <cell r="A193" t="str">
            <v>YPDAC</v>
          </cell>
          <cell r="B193" t="str">
            <v>BALANCE SHEET</v>
          </cell>
          <cell r="C193" t="str">
            <v>WASTE DISPOSAL AUTHORITY       .</v>
          </cell>
          <cell r="D193" t="str">
            <v>CAPITAL LIABILITIES</v>
          </cell>
          <cell r="E193" t="str">
            <v>LOANS OUTSTANDING</v>
          </cell>
          <cell r="F193" t="str">
            <v>MARKET</v>
          </cell>
        </row>
        <row r="194">
          <cell r="A194" t="str">
            <v>YPDBA</v>
          </cell>
          <cell r="B194" t="str">
            <v>BALANCE SHEET</v>
          </cell>
          <cell r="C194" t="str">
            <v>WASTE DISPOSAL AUTHORITY       .</v>
          </cell>
          <cell r="D194" t="str">
            <v>CAPITAL LIABILITIES</v>
          </cell>
          <cell r="E194" t="str">
            <v>SHORT TERM LOANS</v>
          </cell>
          <cell r="F194" t="str">
            <v>PWLB</v>
          </cell>
        </row>
        <row r="195">
          <cell r="A195" t="str">
            <v>YPDDA</v>
          </cell>
          <cell r="B195" t="str">
            <v>BALANCE SHEET</v>
          </cell>
          <cell r="C195" t="str">
            <v>WASTE DISPOSAL AUTHORITY       .</v>
          </cell>
          <cell r="D195" t="str">
            <v>CAPITAL LIABILITIES</v>
          </cell>
          <cell r="E195" t="str">
            <v>GOVT GRANTS DEFERRED</v>
          </cell>
          <cell r="F195" t="str">
            <v>DEFRA</v>
          </cell>
        </row>
        <row r="196">
          <cell r="A196" t="str">
            <v>YPDDB</v>
          </cell>
          <cell r="B196" t="str">
            <v>BALANCE SHEET</v>
          </cell>
          <cell r="C196" t="str">
            <v>WASTE DISPOSAL AUTHORITY       .</v>
          </cell>
          <cell r="D196" t="str">
            <v>CAPITAL LIABILITIES</v>
          </cell>
          <cell r="E196" t="str">
            <v>GOVT GRANTS DEFERRED</v>
          </cell>
          <cell r="F196" t="str">
            <v>SOUTH SEFTON</v>
          </cell>
        </row>
        <row r="197">
          <cell r="A197" t="str">
            <v>YPDDC</v>
          </cell>
          <cell r="B197" t="str">
            <v>BALANCE SHEET</v>
          </cell>
          <cell r="C197" t="str">
            <v>WASTE DISPOSAL AUTHORITY       .</v>
          </cell>
          <cell r="D197" t="str">
            <v>CAPITAL LIABILITIES</v>
          </cell>
          <cell r="E197" t="str">
            <v>GOVT GRANTS DEFERRED</v>
          </cell>
          <cell r="F197" t="str">
            <v>HUYTON (FAIRPORT NTDP)</v>
          </cell>
        </row>
      </sheetData>
      <sheetData sheetId="1" refreshError="1">
        <row r="3">
          <cell r="B3">
            <v>100</v>
          </cell>
          <cell r="C3" t="str">
            <v>0100</v>
          </cell>
          <cell r="D3" t="str">
            <v>CHIEF OFFICERS STANDARD PAY    .</v>
          </cell>
        </row>
        <row r="4">
          <cell r="C4" t="str">
            <v>0101</v>
          </cell>
          <cell r="D4" t="str">
            <v>CHIEF OFFICERS OVERTIME     .</v>
          </cell>
        </row>
        <row r="5">
          <cell r="C5" t="str">
            <v>0102</v>
          </cell>
          <cell r="D5" t="str">
            <v>CHIEF OFFICERS ALLOWANCES      .</v>
          </cell>
        </row>
        <row r="6">
          <cell r="C6" t="str">
            <v>0103</v>
          </cell>
          <cell r="D6" t="str">
            <v>CHIEF OFFICERS NAT.INS.        .</v>
          </cell>
        </row>
        <row r="7">
          <cell r="C7" t="str">
            <v>0104</v>
          </cell>
          <cell r="D7" t="str">
            <v>CHIEF OFFICERS SUPERAN. L.G.   .</v>
          </cell>
        </row>
        <row r="8">
          <cell r="C8" t="str">
            <v>0110</v>
          </cell>
          <cell r="D8" t="str">
            <v>ASST.CHIEF OFFICERS STANDARD PAY</v>
          </cell>
        </row>
        <row r="9">
          <cell r="C9" t="str">
            <v>0111</v>
          </cell>
          <cell r="D9" t="str">
            <v>ASST.CHIEF OFFICERS OVERTIME     .</v>
          </cell>
        </row>
        <row r="10">
          <cell r="C10" t="str">
            <v>0112</v>
          </cell>
          <cell r="D10" t="str">
            <v>ASST.CHIEF OFFICERS ALLOWANCES .</v>
          </cell>
        </row>
        <row r="11">
          <cell r="C11" t="str">
            <v>0113</v>
          </cell>
          <cell r="D11" t="str">
            <v>ASST.CHIEF OFFICERS NAT.INS.   .</v>
          </cell>
        </row>
        <row r="12">
          <cell r="C12" t="str">
            <v>0114</v>
          </cell>
          <cell r="D12" t="str">
            <v>ASST.CHIEF OFFICERS SUPERAN.L.G.</v>
          </cell>
        </row>
        <row r="13">
          <cell r="C13" t="str">
            <v>0400</v>
          </cell>
          <cell r="D13" t="str">
            <v>TEMPORARY STANDARD PAY         .</v>
          </cell>
        </row>
        <row r="14">
          <cell r="C14" t="str">
            <v>0450</v>
          </cell>
          <cell r="D14" t="str">
            <v>OTHER STAFF STANDARD PAY       .</v>
          </cell>
        </row>
        <row r="15">
          <cell r="C15" t="str">
            <v>0451</v>
          </cell>
          <cell r="D15" t="str">
            <v>OTHER STAFF OVERTIME           .</v>
          </cell>
        </row>
        <row r="16">
          <cell r="C16" t="str">
            <v>0452</v>
          </cell>
          <cell r="D16" t="str">
            <v>OTHER STAFF ALLOWANCES         .</v>
          </cell>
        </row>
        <row r="17">
          <cell r="C17" t="str">
            <v>0453</v>
          </cell>
          <cell r="D17" t="str">
            <v>OTHER STAFF NAT.INS.           .</v>
          </cell>
        </row>
        <row r="18">
          <cell r="C18" t="str">
            <v>0454</v>
          </cell>
          <cell r="D18" t="str">
            <v>OTHER STAFF SUPERANNUATION     .</v>
          </cell>
        </row>
        <row r="19">
          <cell r="C19" t="str">
            <v>0900</v>
          </cell>
          <cell r="D19" t="str">
            <v>TRAINING PRE-QUALN FEES        .</v>
          </cell>
        </row>
        <row r="20">
          <cell r="C20" t="str">
            <v>0910</v>
          </cell>
          <cell r="D20" t="str">
            <v>TRAINING POST-QUALN FEES       .</v>
          </cell>
        </row>
        <row r="21">
          <cell r="C21" t="str">
            <v>0911</v>
          </cell>
          <cell r="D21" t="str">
            <v>TRAINING POST-QUALN TRAVEL     .</v>
          </cell>
        </row>
        <row r="22">
          <cell r="C22" t="str">
            <v>0912</v>
          </cell>
          <cell r="D22" t="str">
            <v>TRAINING POST-QUALN SUBSISTENCE.</v>
          </cell>
        </row>
        <row r="23">
          <cell r="C23" t="str">
            <v>0920</v>
          </cell>
          <cell r="D23" t="str">
            <v>ADVERTISING                    .</v>
          </cell>
        </row>
        <row r="24">
          <cell r="C24" t="str">
            <v>0923</v>
          </cell>
          <cell r="D24" t="str">
            <v>INTERVIEW EXPENSES     .</v>
          </cell>
        </row>
        <row r="25">
          <cell r="C25" t="str">
            <v>0925</v>
          </cell>
          <cell r="D25" t="str">
            <v>MEDICAL FEES                   .</v>
          </cell>
        </row>
        <row r="26">
          <cell r="C26" t="str">
            <v>0930</v>
          </cell>
          <cell r="D26" t="str">
            <v>MERSEYSIDE RESIDUARY BODY      .</v>
          </cell>
        </row>
        <row r="27">
          <cell r="C27" t="str">
            <v>0932</v>
          </cell>
          <cell r="D27" t="str">
            <v>EXTRA CONTR. SERVICE UPLIFT    .</v>
          </cell>
        </row>
        <row r="28">
          <cell r="C28" t="str">
            <v>0960</v>
          </cell>
          <cell r="D28" t="str">
            <v>RETIREMENT GIFTS     .</v>
          </cell>
        </row>
        <row r="29">
          <cell r="C29" t="str">
            <v>01010</v>
          </cell>
          <cell r="D29" t="str">
            <v>PLANNED ROOF REPAIRS</v>
          </cell>
        </row>
        <row r="30">
          <cell r="C30" t="str">
            <v>1017</v>
          </cell>
          <cell r="D30" t="str">
            <v>PLANNED-OTHER STRUCTURAL WORK  .</v>
          </cell>
        </row>
        <row r="31">
          <cell r="C31" t="str">
            <v>1045</v>
          </cell>
          <cell r="D31" t="str">
            <v>PLANNED -OTHER EXTERNAL WORKS</v>
          </cell>
        </row>
        <row r="32">
          <cell r="C32" t="str">
            <v>1060</v>
          </cell>
          <cell r="D32" t="str">
            <v>PLANNED-GENERAL ALTS/IMPROV    .</v>
          </cell>
        </row>
        <row r="33">
          <cell r="C33" t="str">
            <v>1410</v>
          </cell>
          <cell r="D33" t="str">
            <v>SOLID FUEL                     .</v>
          </cell>
        </row>
        <row r="34">
          <cell r="C34" t="str">
            <v>1421</v>
          </cell>
          <cell r="D34" t="str">
            <v>ELECTRICITY USAGE              .</v>
          </cell>
        </row>
        <row r="35">
          <cell r="C35" t="str">
            <v>1500</v>
          </cell>
          <cell r="D35" t="str">
            <v>ANNUAL RENTS                   .</v>
          </cell>
        </row>
        <row r="36">
          <cell r="C36" t="str">
            <v>1501</v>
          </cell>
          <cell r="D36" t="str">
            <v>OCCASIONAL RENTS               .</v>
          </cell>
        </row>
        <row r="37">
          <cell r="C37" t="str">
            <v>1502</v>
          </cell>
          <cell r="D37" t="str">
            <v>UNKNOWN</v>
          </cell>
        </row>
        <row r="38">
          <cell r="C38" t="str">
            <v>1510</v>
          </cell>
          <cell r="D38" t="str">
            <v>RATES                          .</v>
          </cell>
        </row>
        <row r="39">
          <cell r="C39" t="str">
            <v>1520</v>
          </cell>
          <cell r="D39" t="str">
            <v>METERED WATER                  .</v>
          </cell>
        </row>
        <row r="40">
          <cell r="C40" t="str">
            <v>1521</v>
          </cell>
          <cell r="D40" t="str">
            <v>NON-METERED WATER              .</v>
          </cell>
        </row>
        <row r="41">
          <cell r="C41" t="str">
            <v>1612</v>
          </cell>
          <cell r="D41" t="str">
            <v>REPR/MTNCE OF SAFETY SYSTEMS   .</v>
          </cell>
        </row>
        <row r="42">
          <cell r="C42" t="str">
            <v>1643</v>
          </cell>
          <cell r="D42" t="str">
            <v>MAINTENANCE CONTRACTS          .</v>
          </cell>
        </row>
        <row r="43">
          <cell r="C43" t="str">
            <v>1650</v>
          </cell>
          <cell r="D43" t="str">
            <v>NEW FIXTURES &amp; FITTINGS-OTHER  .</v>
          </cell>
        </row>
        <row r="44">
          <cell r="C44" t="str">
            <v>1652</v>
          </cell>
          <cell r="D44" t="str">
            <v>REPR/MTCE OF OTHER FIX/FITTINGS</v>
          </cell>
        </row>
        <row r="45">
          <cell r="C45" t="str">
            <v>1700</v>
          </cell>
          <cell r="D45" t="str">
            <v>CLEANING SUPPLIES              .</v>
          </cell>
        </row>
        <row r="46">
          <cell r="C46" t="str">
            <v>1714</v>
          </cell>
          <cell r="D46" t="str">
            <v>CLEANING/OPERATIONS            .</v>
          </cell>
        </row>
        <row r="47">
          <cell r="C47" t="str">
            <v>1717</v>
          </cell>
          <cell r="D47" t="str">
            <v>CLEANING/OUTSIDE CONTRACTORS   .</v>
          </cell>
        </row>
        <row r="48">
          <cell r="C48" t="str">
            <v>2010</v>
          </cell>
          <cell r="D48" t="str">
            <v>VEHICLE MAINTENANCE            .</v>
          </cell>
        </row>
        <row r="49">
          <cell r="C49" t="str">
            <v>2020</v>
          </cell>
          <cell r="D49" t="str">
            <v>FUEL GENERAL                   .</v>
          </cell>
        </row>
        <row r="50">
          <cell r="C50" t="str">
            <v>2022</v>
          </cell>
          <cell r="D50" t="str">
            <v>TYRES-PURCHASE                 .</v>
          </cell>
        </row>
        <row r="51">
          <cell r="C51" t="str">
            <v>2200</v>
          </cell>
          <cell r="D51" t="str">
            <v>VEHICLE HIRE                   .</v>
          </cell>
        </row>
        <row r="52">
          <cell r="C52" t="str">
            <v>2300</v>
          </cell>
          <cell r="D52" t="str">
            <v>CAR ALLOWANCES</v>
          </cell>
        </row>
        <row r="53">
          <cell r="C53" t="str">
            <v>2302</v>
          </cell>
          <cell r="D53" t="str">
            <v>MEMBERS                        .</v>
          </cell>
        </row>
        <row r="54">
          <cell r="C54" t="str">
            <v>2303</v>
          </cell>
          <cell r="D54" t="str">
            <v>N.I. CONTRIBUTION              .</v>
          </cell>
        </row>
        <row r="55">
          <cell r="C55" t="str">
            <v>2320</v>
          </cell>
          <cell r="D55" t="str">
            <v>PUBLIC TRANSP-EMPLOYEES        .</v>
          </cell>
        </row>
        <row r="56">
          <cell r="C56" t="str">
            <v>2323</v>
          </cell>
          <cell r="D56" t="str">
            <v>HOME TO SCHOOL(PASS)</v>
          </cell>
        </row>
        <row r="57">
          <cell r="C57" t="str">
            <v>2324</v>
          </cell>
          <cell r="D57" t="str">
            <v>TUNNEL TOLLS                   .</v>
          </cell>
        </row>
        <row r="58">
          <cell r="C58" t="str">
            <v>2340</v>
          </cell>
          <cell r="D58" t="str">
            <v>ESSENTIAL-USER CAR PARK SUBSIDY.</v>
          </cell>
        </row>
        <row r="59">
          <cell r="C59" t="str">
            <v>2341</v>
          </cell>
          <cell r="D59" t="str">
            <v>CASUAL-USER CAR PARK SUBSIDY   .</v>
          </cell>
        </row>
        <row r="60">
          <cell r="C60" t="str">
            <v>2342</v>
          </cell>
          <cell r="D60" t="str">
            <v>OTHER CAR PARKING</v>
          </cell>
        </row>
        <row r="61">
          <cell r="C61" t="str">
            <v>3024</v>
          </cell>
          <cell r="D61" t="str">
            <v>IT CONSUMABLES</v>
          </cell>
        </row>
        <row r="62">
          <cell r="C62" t="str">
            <v>3040</v>
          </cell>
          <cell r="D62" t="str">
            <v>PURCHASE OF OCCUPATIONAL EQUIP .</v>
          </cell>
        </row>
        <row r="63">
          <cell r="C63" t="str">
            <v>3041</v>
          </cell>
          <cell r="D63" t="str">
            <v>REPAIR OF OCCUPATIONAL EQUIP   .</v>
          </cell>
        </row>
        <row r="64">
          <cell r="C64" t="str">
            <v>3056</v>
          </cell>
          <cell r="D64" t="str">
            <v>PURCHASE OF GENERAL EQUIPMENT  .</v>
          </cell>
        </row>
        <row r="65">
          <cell r="C65" t="str">
            <v>3057</v>
          </cell>
          <cell r="D65" t="str">
            <v>REPAIR OF GENERAL EQUIPMENT   .</v>
          </cell>
        </row>
        <row r="66">
          <cell r="C66" t="str">
            <v>3058</v>
          </cell>
          <cell r="D66" t="str">
            <v>HIRE OF GENERAL EQUIPMENT      .</v>
          </cell>
        </row>
        <row r="67">
          <cell r="C67" t="str">
            <v>3060</v>
          </cell>
          <cell r="D67" t="str">
            <v>PURCHASE OF FURNITURE          .</v>
          </cell>
        </row>
        <row r="68">
          <cell r="C68" t="str">
            <v>3070</v>
          </cell>
          <cell r="D68" t="str">
            <v>BOOKS                          .</v>
          </cell>
        </row>
        <row r="69">
          <cell r="C69" t="str">
            <v>3071</v>
          </cell>
          <cell r="D69" t="str">
            <v>JOURNALS                       .</v>
          </cell>
        </row>
        <row r="70">
          <cell r="C70" t="str">
            <v>3091</v>
          </cell>
          <cell r="D70" t="str">
            <v>MEDICAL SUPPLIES</v>
          </cell>
        </row>
        <row r="71">
          <cell r="C71" t="str">
            <v>3095</v>
          </cell>
          <cell r="D71" t="str">
            <v>FILMS &amp; VIDEOS                 .</v>
          </cell>
        </row>
        <row r="72">
          <cell r="C72" t="str">
            <v>3106</v>
          </cell>
          <cell r="D72" t="str">
            <v>OTHER CATERING PROVISIONS      .</v>
          </cell>
        </row>
        <row r="73">
          <cell r="C73" t="str">
            <v>3220</v>
          </cell>
          <cell r="D73" t="str">
            <v>PURCHASE OF SAFETY CLOTHING    .</v>
          </cell>
        </row>
        <row r="74">
          <cell r="C74" t="str">
            <v>3300</v>
          </cell>
          <cell r="D74" t="str">
            <v>PURCHASE OF OFFICE MACHINERY   .</v>
          </cell>
        </row>
        <row r="75">
          <cell r="C75" t="str">
            <v>3301</v>
          </cell>
          <cell r="D75" t="str">
            <v>REPR/MNTCE OF OFFICE MACHINERY .</v>
          </cell>
        </row>
        <row r="76">
          <cell r="C76" t="str">
            <v>3302</v>
          </cell>
          <cell r="D76" t="str">
            <v>HIRE OF OFFICE MACHINERY       .</v>
          </cell>
        </row>
        <row r="77">
          <cell r="C77" t="str">
            <v>3310</v>
          </cell>
          <cell r="D77" t="str">
            <v>INTERNAL PRINTING              .</v>
          </cell>
        </row>
        <row r="78">
          <cell r="C78" t="str">
            <v>3311</v>
          </cell>
          <cell r="D78" t="str">
            <v>EXTERNAL PRINTING              .</v>
          </cell>
        </row>
        <row r="79">
          <cell r="C79" t="str">
            <v>3320</v>
          </cell>
          <cell r="D79" t="str">
            <v>GENERAL STATIONERY             .</v>
          </cell>
        </row>
        <row r="80">
          <cell r="C80" t="str">
            <v>3321</v>
          </cell>
          <cell r="D80" t="str">
            <v>GRAPHIC SUPPLIES               .</v>
          </cell>
        </row>
        <row r="81">
          <cell r="C81" t="str">
            <v>3400</v>
          </cell>
          <cell r="D81" t="str">
            <v>LEGAL EXPENSES                 .</v>
          </cell>
        </row>
        <row r="82">
          <cell r="C82" t="str">
            <v>3401</v>
          </cell>
          <cell r="D82" t="str">
            <v>COUNSELS  OPINION              .</v>
          </cell>
        </row>
        <row r="83">
          <cell r="C83" t="str">
            <v>3420</v>
          </cell>
          <cell r="D83" t="str">
            <v>CONSULTANTS FEE                .</v>
          </cell>
        </row>
        <row r="84">
          <cell r="C84" t="str">
            <v>3424</v>
          </cell>
          <cell r="D84" t="str">
            <v>ANALYST                        .</v>
          </cell>
        </row>
        <row r="85">
          <cell r="C85" t="str">
            <v>3450</v>
          </cell>
          <cell r="D85" t="str">
            <v>ENTERTAINMENTS                 .</v>
          </cell>
        </row>
        <row r="86">
          <cell r="C86" t="str">
            <v>3459</v>
          </cell>
          <cell r="D86" t="str">
            <v>LAND REGISTRY FEES             .</v>
          </cell>
        </row>
        <row r="87">
          <cell r="C87" t="str">
            <v>3470</v>
          </cell>
          <cell r="D87" t="str">
            <v>PREMISES HIRE                  .</v>
          </cell>
        </row>
        <row r="88">
          <cell r="C88" t="str">
            <v>3483</v>
          </cell>
          <cell r="D88" t="str">
            <v>BANK CHARGES</v>
          </cell>
        </row>
        <row r="89">
          <cell r="C89" t="str">
            <v>3490</v>
          </cell>
          <cell r="D89" t="str">
            <v>PURCHASE OF LANDFILL ALLOWANCES</v>
          </cell>
        </row>
        <row r="90">
          <cell r="C90" t="str">
            <v>3502</v>
          </cell>
          <cell r="D90" t="str">
            <v>OTHER POSTAGE                  .</v>
          </cell>
        </row>
        <row r="91">
          <cell r="C91" t="str">
            <v>3510</v>
          </cell>
          <cell r="D91" t="str">
            <v>EXTERNAL TELEPHONE RENTAL      .</v>
          </cell>
        </row>
        <row r="92">
          <cell r="C92" t="str">
            <v>3511</v>
          </cell>
          <cell r="D92" t="str">
            <v>TELEPHONE REPAIRS              .</v>
          </cell>
        </row>
        <row r="93">
          <cell r="C93" t="str">
            <v>3512</v>
          </cell>
          <cell r="D93" t="str">
            <v>TELEPHONE CALL CHARGES         .</v>
          </cell>
        </row>
        <row r="94">
          <cell r="C94" t="str">
            <v>3600</v>
          </cell>
          <cell r="D94" t="str">
            <v>COMPUTER OPERATIONS - RECHARGE</v>
          </cell>
        </row>
        <row r="95">
          <cell r="C95" t="str">
            <v>3610</v>
          </cell>
          <cell r="D95" t="str">
            <v>PURCHASE OF HARDWARE           .</v>
          </cell>
        </row>
        <row r="96">
          <cell r="C96" t="str">
            <v>3611</v>
          </cell>
          <cell r="D96" t="str">
            <v>REPR &amp; MAINTENANCE OF HARDWARE</v>
          </cell>
        </row>
        <row r="97">
          <cell r="C97" t="str">
            <v>3620</v>
          </cell>
          <cell r="D97" t="str">
            <v>PURCHASE OF SOFTWARE           .</v>
          </cell>
        </row>
        <row r="98">
          <cell r="C98" t="str">
            <v>3623</v>
          </cell>
          <cell r="D98" t="str">
            <v>MAINTENANCE OF SOFTWARE        .</v>
          </cell>
        </row>
        <row r="99">
          <cell r="C99" t="str">
            <v>3700</v>
          </cell>
          <cell r="D99" t="str">
            <v>MEMBERS SUBSISTENCE            .</v>
          </cell>
        </row>
        <row r="100">
          <cell r="C100" t="str">
            <v>3701</v>
          </cell>
          <cell r="D100" t="str">
            <v>OFFICERS SUBSISTENCE           .</v>
          </cell>
        </row>
        <row r="101">
          <cell r="C101" t="str">
            <v>3710</v>
          </cell>
          <cell r="D101" t="str">
            <v>CONFERENCE FEES                .</v>
          </cell>
        </row>
        <row r="102">
          <cell r="C102" t="str">
            <v>3711</v>
          </cell>
          <cell r="D102" t="str">
            <v>CONFERENCE TRAVEL              .</v>
          </cell>
        </row>
        <row r="103">
          <cell r="C103" t="str">
            <v>3712</v>
          </cell>
          <cell r="D103" t="str">
            <v>CONFERENCE SUBSISTENCE         .</v>
          </cell>
        </row>
        <row r="104">
          <cell r="C104" t="str">
            <v>3720</v>
          </cell>
          <cell r="D104" t="str">
            <v>PROF MEETINGS FEES             .</v>
          </cell>
        </row>
        <row r="105">
          <cell r="C105" t="str">
            <v>3721</v>
          </cell>
          <cell r="D105" t="str">
            <v>PROF MEETINGS TRAVEL           .</v>
          </cell>
        </row>
        <row r="106">
          <cell r="C106" t="str">
            <v>3722</v>
          </cell>
          <cell r="D106" t="str">
            <v>PROF MEETINGS SUBSISTENCE      .</v>
          </cell>
        </row>
        <row r="107">
          <cell r="C107" t="str">
            <v>3800</v>
          </cell>
          <cell r="D107" t="str">
            <v>GENERAL GRANTS</v>
          </cell>
        </row>
        <row r="108">
          <cell r="C108" t="str">
            <v>3810</v>
          </cell>
          <cell r="D108" t="str">
            <v>GENERAL SUBSCRIPTIONS          .</v>
          </cell>
        </row>
        <row r="109">
          <cell r="C109" t="str">
            <v>3900</v>
          </cell>
          <cell r="D109" t="str">
            <v>PREMIUMS RECHARGE</v>
          </cell>
        </row>
        <row r="110">
          <cell r="C110" t="str">
            <v>3901</v>
          </cell>
          <cell r="D110" t="str">
            <v>BALANCE OF RISKS               .</v>
          </cell>
        </row>
        <row r="111">
          <cell r="C111" t="str">
            <v>3910</v>
          </cell>
          <cell r="D111" t="str">
            <v>PROMOTIONAL ADVERTS            .</v>
          </cell>
        </row>
        <row r="112">
          <cell r="C112" t="str">
            <v>3911</v>
          </cell>
          <cell r="D112" t="str">
            <v>OTHER NON-STAFF ADVERTS        .</v>
          </cell>
        </row>
        <row r="113">
          <cell r="C113" t="str">
            <v>3922</v>
          </cell>
          <cell r="D113" t="str">
            <v>GENERAL PROMOTIONS             .</v>
          </cell>
        </row>
        <row r="114">
          <cell r="C114" t="str">
            <v>3932</v>
          </cell>
          <cell r="D114" t="str">
            <v>PHONOGRAPHIC LICENCES          .</v>
          </cell>
        </row>
        <row r="115">
          <cell r="C115" t="str">
            <v>4004</v>
          </cell>
          <cell r="D115" t="str">
            <v>OTHER PAYMENTS                 .</v>
          </cell>
        </row>
        <row r="116">
          <cell r="C116" t="str">
            <v>4400</v>
          </cell>
          <cell r="D116" t="str">
            <v>PRIVATE CONTRACTORS            .</v>
          </cell>
        </row>
        <row r="117">
          <cell r="C117" t="str">
            <v>4402</v>
          </cell>
          <cell r="D117" t="str">
            <v>LEGISLATION CLAIM</v>
          </cell>
        </row>
        <row r="118">
          <cell r="C118" t="str">
            <v>4405</v>
          </cell>
          <cell r="D118" t="str">
            <v>WEEE</v>
          </cell>
        </row>
        <row r="119">
          <cell r="C119" t="str">
            <v>4408</v>
          </cell>
          <cell r="D119" t="str">
            <v>LANDFILL TAX</v>
          </cell>
        </row>
        <row r="120">
          <cell r="C120" t="str">
            <v>4610</v>
          </cell>
          <cell r="D120" t="str">
            <v>WASTE DISPOSAL CHARGES         .</v>
          </cell>
        </row>
        <row r="121">
          <cell r="C121" t="str">
            <v>4620</v>
          </cell>
          <cell r="D121" t="str">
            <v>OTHER WORK                     .</v>
          </cell>
        </row>
        <row r="122">
          <cell r="C122" t="str">
            <v>5310</v>
          </cell>
          <cell r="D122" t="str">
            <v>COMPENSATION PAYMENTS</v>
          </cell>
        </row>
        <row r="123">
          <cell r="C123" t="str">
            <v>6025</v>
          </cell>
          <cell r="D123" t="str">
            <v>SPECIAL CHEQUE CHARGE          .</v>
          </cell>
        </row>
        <row r="124">
          <cell r="C124" t="str">
            <v>6200</v>
          </cell>
          <cell r="D124" t="str">
            <v>EXTERNAL AUDIT                 .</v>
          </cell>
        </row>
        <row r="125">
          <cell r="C125" t="str">
            <v>6210</v>
          </cell>
          <cell r="D125" t="str">
            <v>BANK CHARGES</v>
          </cell>
        </row>
        <row r="126">
          <cell r="C126" t="str">
            <v>6910</v>
          </cell>
          <cell r="D126" t="str">
            <v>NET REV ACCNT OTHER TRANSACTIONS</v>
          </cell>
        </row>
        <row r="127">
          <cell r="C127" t="str">
            <v>7000</v>
          </cell>
          <cell r="D127" t="str">
            <v>DEFERRED CHARGES               .</v>
          </cell>
        </row>
        <row r="128">
          <cell r="C128" t="str">
            <v>7005</v>
          </cell>
          <cell r="D128" t="str">
            <v>IMPAIRMENT</v>
          </cell>
        </row>
        <row r="129">
          <cell r="C129" t="str">
            <v>7110</v>
          </cell>
          <cell r="D129" t="str">
            <v>REPAYMENT                      .</v>
          </cell>
        </row>
        <row r="130">
          <cell r="C130" t="str">
            <v>7200</v>
          </cell>
          <cell r="D130" t="str">
            <v>INTEREST                       .</v>
          </cell>
        </row>
        <row r="131">
          <cell r="C131" t="str">
            <v>7600</v>
          </cell>
          <cell r="D131" t="str">
            <v>C.L.F. DEBT MANAGEMENT         .</v>
          </cell>
        </row>
        <row r="132">
          <cell r="C132" t="str">
            <v>7700</v>
          </cell>
          <cell r="D132" t="str">
            <v>P.W.L.B.</v>
          </cell>
        </row>
        <row r="133">
          <cell r="C133" t="str">
            <v>7800</v>
          </cell>
          <cell r="D133" t="str">
            <v>GOVT GRANTS DEFERRED-DEF CHARGES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2-13"/>
      <sheetName val="2013-14"/>
      <sheetName val="2013-14 Basic &amp; Honarium"/>
      <sheetName val="2013-14 Ni"/>
      <sheetName val="2013-14 Pens"/>
    </sheetNames>
    <sheetDataSet>
      <sheetData sheetId="0"/>
      <sheetData sheetId="1"/>
      <sheetData sheetId="2"/>
      <sheetData sheetId="3">
        <row r="4">
          <cell r="M4">
            <v>82201.62000000001</v>
          </cell>
          <cell r="P4">
            <v>81387.742574257441</v>
          </cell>
        </row>
        <row r="8">
          <cell r="M8">
            <v>200642.21000000002</v>
          </cell>
          <cell r="P8">
            <v>198655.65346534655</v>
          </cell>
        </row>
        <row r="10">
          <cell r="M10">
            <v>37578.06</v>
          </cell>
          <cell r="P10">
            <v>37206</v>
          </cell>
        </row>
        <row r="21">
          <cell r="M21">
            <v>305249.27</v>
          </cell>
          <cell r="P21">
            <v>302227</v>
          </cell>
        </row>
        <row r="26">
          <cell r="M26">
            <v>135103.66</v>
          </cell>
          <cell r="P26">
            <v>133766</v>
          </cell>
        </row>
        <row r="33">
          <cell r="M33">
            <v>188386.20999999996</v>
          </cell>
          <cell r="P33">
            <v>186520.99999999997</v>
          </cell>
        </row>
        <row r="43">
          <cell r="M43">
            <v>254099.47000000003</v>
          </cell>
          <cell r="P43">
            <v>251583.63366336634</v>
          </cell>
        </row>
        <row r="47">
          <cell r="M47">
            <v>72502.850000000006</v>
          </cell>
          <cell r="P47">
            <v>71785</v>
          </cell>
        </row>
      </sheetData>
      <sheetData sheetId="4">
        <row r="4">
          <cell r="J4">
            <v>9593.3799999999992</v>
          </cell>
          <cell r="L4">
            <v>9498.3960396039583</v>
          </cell>
        </row>
        <row r="8">
          <cell r="J8">
            <v>21756.21</v>
          </cell>
          <cell r="L8">
            <v>21540.801980198019</v>
          </cell>
        </row>
        <row r="10">
          <cell r="J10">
            <v>2828.47</v>
          </cell>
          <cell r="L10">
            <v>2800.4653465346532</v>
          </cell>
        </row>
        <row r="21">
          <cell r="J21">
            <v>22857.97</v>
          </cell>
          <cell r="L21">
            <v>22631.653465346535</v>
          </cell>
        </row>
        <row r="26">
          <cell r="J26">
            <v>10317.36</v>
          </cell>
          <cell r="L26">
            <v>10215.20792079208</v>
          </cell>
        </row>
        <row r="33">
          <cell r="J33">
            <v>13918.169999999996</v>
          </cell>
          <cell r="L33">
            <v>13780.366336633659</v>
          </cell>
        </row>
        <row r="43">
          <cell r="J43">
            <v>17764.04</v>
          </cell>
          <cell r="L43">
            <v>17588.158415841586</v>
          </cell>
        </row>
        <row r="47">
          <cell r="J47">
            <v>4703.6499999999996</v>
          </cell>
          <cell r="L47">
            <v>4657.0792079207922</v>
          </cell>
        </row>
      </sheetData>
      <sheetData sheetId="5">
        <row r="5">
          <cell r="L5">
            <v>15418.6802394317</v>
          </cell>
          <cell r="N5">
            <v>15266.020039041288</v>
          </cell>
        </row>
        <row r="9">
          <cell r="L9">
            <v>37330.666019861412</v>
          </cell>
          <cell r="N9">
            <v>36961.05546520932</v>
          </cell>
        </row>
        <row r="11">
          <cell r="L11">
            <v>7067.1325422955106</v>
          </cell>
          <cell r="N11">
            <v>6997.1609329658522</v>
          </cell>
        </row>
        <row r="22">
          <cell r="L22">
            <v>57406.823277437645</v>
          </cell>
          <cell r="N22">
            <v>56838.438888552126</v>
          </cell>
        </row>
        <row r="27">
          <cell r="L27">
            <v>25408.322626799472</v>
          </cell>
          <cell r="N27">
            <v>25156.75507603908</v>
          </cell>
        </row>
        <row r="34">
          <cell r="L34">
            <v>35428.926219467314</v>
          </cell>
          <cell r="N34">
            <v>35078.144771749816</v>
          </cell>
        </row>
        <row r="44">
          <cell r="L44">
            <v>47348.040529767888</v>
          </cell>
          <cell r="N44">
            <v>46879.248049275142</v>
          </cell>
        </row>
        <row r="48">
          <cell r="L48">
            <v>13635.276824939074</v>
          </cell>
          <cell r="N48">
            <v>13500.274084098091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 Prep Data 28-02 10am"/>
      <sheetName val="Data Bud Prep"/>
      <sheetName val="Bud Prep Data 28-02 2.40pm"/>
      <sheetName val="Bud Prep Data 28.02 4.45pm"/>
      <sheetName val="Bud prep info 28.02 4.45pm"/>
      <sheetName val="Bud Data 1.03 9.30am"/>
      <sheetName val="bud info 1.03 9.30am"/>
      <sheetName val="Bud data 1.03 11am"/>
      <sheetName val="Bud Info 1.03 11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Produced By Peter Bedson</v>
          </cell>
        </row>
        <row r="2">
          <cell r="B2" t="str">
            <v>Financial Information System</v>
          </cell>
          <cell r="E2" t="str">
            <v>Budget Prep - Report5</v>
          </cell>
        </row>
        <row r="3">
          <cell r="B3" t="str">
            <v>Run 01/03/2013</v>
          </cell>
          <cell r="G3" t="str">
            <v>As at Week 47 - Year 12</v>
          </cell>
        </row>
        <row r="6">
          <cell r="B6" t="str">
            <v>Page No: 1</v>
          </cell>
          <cell r="C6" t="str">
            <v>Objective Range PAAAA To PZZZZ</v>
          </cell>
        </row>
        <row r="7">
          <cell r="C7" t="str">
            <v>Objective Range2 PAAAA To PZZZZ</v>
          </cell>
        </row>
        <row r="8">
          <cell r="C8" t="str">
            <v>Subjective Range 0000  To 9999</v>
          </cell>
        </row>
        <row r="10">
          <cell r="B10" t="str">
            <v>Subj</v>
          </cell>
          <cell r="C10" t="str">
            <v>Obj</v>
          </cell>
          <cell r="D10" t="str">
            <v>Narration</v>
          </cell>
          <cell r="E10" t="str">
            <v>Revised</v>
          </cell>
          <cell r="F10" t="str">
            <v>Revised</v>
          </cell>
          <cell r="G10" t="str">
            <v>Inflation</v>
          </cell>
          <cell r="H10" t="str">
            <v>Fwd</v>
          </cell>
          <cell r="I10" t="str">
            <v>Fwd</v>
          </cell>
          <cell r="J10" t="str">
            <v>Fwd</v>
          </cell>
          <cell r="K10" t="str">
            <v>Fwd</v>
          </cell>
        </row>
        <row r="11">
          <cell r="B11" t="str">
            <v>Code</v>
          </cell>
          <cell r="E11" t="str">
            <v>Estimate</v>
          </cell>
          <cell r="F11" t="str">
            <v>Locked</v>
          </cell>
          <cell r="G11" t="str">
            <v>Rate</v>
          </cell>
          <cell r="H11" t="str">
            <v>Infl</v>
          </cell>
          <cell r="I11" t="str">
            <v>Base</v>
          </cell>
          <cell r="J11" t="str">
            <v>Variance</v>
          </cell>
          <cell r="K11" t="str">
            <v>Total</v>
          </cell>
        </row>
        <row r="12">
          <cell r="A12" t="str">
            <v>PCAAA100 Total</v>
          </cell>
          <cell r="B12">
            <v>100</v>
          </cell>
          <cell r="C12" t="str">
            <v>PCAAA</v>
          </cell>
          <cell r="D12" t="str">
            <v>GENERAL</v>
          </cell>
          <cell r="E12">
            <v>80025</v>
          </cell>
          <cell r="F12">
            <v>80025</v>
          </cell>
          <cell r="H12">
            <v>0</v>
          </cell>
          <cell r="I12">
            <v>80025</v>
          </cell>
          <cell r="J12">
            <v>2177</v>
          </cell>
          <cell r="K12">
            <v>82202</v>
          </cell>
          <cell r="L12" t="str">
            <v xml:space="preserve"> Total</v>
          </cell>
        </row>
        <row r="13">
          <cell r="A13" t="str">
            <v>PCAAA102 Total</v>
          </cell>
          <cell r="B13">
            <v>102</v>
          </cell>
          <cell r="C13" t="str">
            <v>PCAAA</v>
          </cell>
          <cell r="D13" t="str">
            <v>GENERAL</v>
          </cell>
          <cell r="E13">
            <v>216</v>
          </cell>
          <cell r="F13">
            <v>216</v>
          </cell>
          <cell r="H13">
            <v>0</v>
          </cell>
          <cell r="I13">
            <v>216</v>
          </cell>
          <cell r="J13">
            <v>-216</v>
          </cell>
          <cell r="K13">
            <v>0</v>
          </cell>
          <cell r="L13" t="str">
            <v xml:space="preserve"> Total</v>
          </cell>
        </row>
        <row r="14">
          <cell r="A14" t="str">
            <v>PCAAA103 Total</v>
          </cell>
          <cell r="B14">
            <v>103</v>
          </cell>
          <cell r="C14" t="str">
            <v>PCAAA</v>
          </cell>
          <cell r="D14" t="str">
            <v>GENERAL</v>
          </cell>
          <cell r="E14">
            <v>8671</v>
          </cell>
          <cell r="F14">
            <v>8671</v>
          </cell>
          <cell r="H14">
            <v>0</v>
          </cell>
          <cell r="I14">
            <v>8671</v>
          </cell>
          <cell r="J14">
            <v>922</v>
          </cell>
          <cell r="K14">
            <v>9593</v>
          </cell>
          <cell r="L14" t="str">
            <v xml:space="preserve"> Total</v>
          </cell>
        </row>
        <row r="15">
          <cell r="A15" t="str">
            <v>PCAAA104 Total</v>
          </cell>
          <cell r="B15">
            <v>104</v>
          </cell>
          <cell r="C15" t="str">
            <v>PCAAA</v>
          </cell>
          <cell r="D15" t="str">
            <v>GENERAL</v>
          </cell>
          <cell r="E15">
            <v>13199</v>
          </cell>
          <cell r="F15">
            <v>13199</v>
          </cell>
          <cell r="H15">
            <v>0</v>
          </cell>
          <cell r="I15">
            <v>13199</v>
          </cell>
          <cell r="J15">
            <v>2220</v>
          </cell>
          <cell r="K15">
            <v>15419</v>
          </cell>
          <cell r="L15" t="str">
            <v xml:space="preserve"> Total</v>
          </cell>
        </row>
        <row r="16">
          <cell r="A16" t="str">
            <v>PCAAA110 Total</v>
          </cell>
          <cell r="B16">
            <v>110</v>
          </cell>
          <cell r="C16" t="str">
            <v>PCAAA</v>
          </cell>
          <cell r="D16" t="str">
            <v>GENERAL</v>
          </cell>
          <cell r="E16">
            <v>201091</v>
          </cell>
          <cell r="F16">
            <v>201091</v>
          </cell>
          <cell r="H16">
            <v>0</v>
          </cell>
          <cell r="I16">
            <v>201091</v>
          </cell>
          <cell r="J16">
            <v>-449</v>
          </cell>
          <cell r="K16">
            <v>200642</v>
          </cell>
          <cell r="L16" t="str">
            <v xml:space="preserve"> Total</v>
          </cell>
        </row>
        <row r="17">
          <cell r="A17" t="str">
            <v>PCAAA112 Total</v>
          </cell>
          <cell r="B17">
            <v>112</v>
          </cell>
          <cell r="C17" t="str">
            <v>PCAAA</v>
          </cell>
          <cell r="D17" t="str">
            <v>GENERAL</v>
          </cell>
          <cell r="E17">
            <v>2131</v>
          </cell>
          <cell r="F17">
            <v>2131</v>
          </cell>
          <cell r="H17">
            <v>0</v>
          </cell>
          <cell r="I17">
            <v>2131</v>
          </cell>
          <cell r="J17">
            <v>-2131</v>
          </cell>
          <cell r="K17">
            <v>0</v>
          </cell>
          <cell r="L17" t="str">
            <v xml:space="preserve"> Total</v>
          </cell>
        </row>
        <row r="18">
          <cell r="A18" t="str">
            <v>PCAAA113 Total</v>
          </cell>
          <cell r="B18">
            <v>113</v>
          </cell>
          <cell r="C18" t="str">
            <v>PCAAA</v>
          </cell>
          <cell r="D18" t="str">
            <v>GENERAL</v>
          </cell>
          <cell r="E18">
            <v>20839</v>
          </cell>
          <cell r="F18">
            <v>20839</v>
          </cell>
          <cell r="H18">
            <v>0</v>
          </cell>
          <cell r="I18">
            <v>20839</v>
          </cell>
          <cell r="J18">
            <v>917</v>
          </cell>
          <cell r="K18">
            <v>21756</v>
          </cell>
          <cell r="L18" t="str">
            <v xml:space="preserve"> Total</v>
          </cell>
        </row>
        <row r="19">
          <cell r="A19" t="str">
            <v>PCAAA114 Total</v>
          </cell>
          <cell r="B19">
            <v>114</v>
          </cell>
          <cell r="C19" t="str">
            <v>PCAAA</v>
          </cell>
          <cell r="D19" t="str">
            <v>GENERAL</v>
          </cell>
          <cell r="E19">
            <v>33428</v>
          </cell>
          <cell r="F19">
            <v>33428</v>
          </cell>
          <cell r="H19">
            <v>0</v>
          </cell>
          <cell r="I19">
            <v>33428</v>
          </cell>
          <cell r="J19">
            <v>3903</v>
          </cell>
          <cell r="K19">
            <v>37331</v>
          </cell>
          <cell r="L19" t="str">
            <v xml:space="preserve"> Total</v>
          </cell>
        </row>
        <row r="20">
          <cell r="A20" t="str">
            <v>PCAAA450 Total</v>
          </cell>
          <cell r="B20">
            <v>450</v>
          </cell>
          <cell r="C20" t="str">
            <v>PCAAA</v>
          </cell>
          <cell r="D20" t="str">
            <v>GENERAL</v>
          </cell>
          <cell r="E20">
            <v>99922</v>
          </cell>
          <cell r="F20">
            <v>99922</v>
          </cell>
          <cell r="H20">
            <v>0</v>
          </cell>
          <cell r="I20">
            <v>99922</v>
          </cell>
          <cell r="J20">
            <v>-62344</v>
          </cell>
          <cell r="K20">
            <v>37578</v>
          </cell>
          <cell r="L20" t="str">
            <v xml:space="preserve"> Total</v>
          </cell>
        </row>
        <row r="21">
          <cell r="A21" t="str">
            <v>PCAAA453 Total</v>
          </cell>
          <cell r="B21">
            <v>453</v>
          </cell>
          <cell r="C21" t="str">
            <v>PCAAA</v>
          </cell>
          <cell r="D21" t="str">
            <v>GENERAL</v>
          </cell>
          <cell r="E21">
            <v>9143</v>
          </cell>
          <cell r="F21">
            <v>9143</v>
          </cell>
          <cell r="H21">
            <v>0</v>
          </cell>
          <cell r="I21">
            <v>9143</v>
          </cell>
          <cell r="J21">
            <v>-6315</v>
          </cell>
          <cell r="K21">
            <v>2828</v>
          </cell>
          <cell r="L21" t="str">
            <v xml:space="preserve"> Total</v>
          </cell>
        </row>
        <row r="22">
          <cell r="A22" t="str">
            <v>PCAAA454 Total</v>
          </cell>
          <cell r="B22">
            <v>454</v>
          </cell>
          <cell r="C22" t="str">
            <v>PCAAA</v>
          </cell>
          <cell r="D22" t="str">
            <v>GENERAL</v>
          </cell>
          <cell r="E22">
            <v>16436</v>
          </cell>
          <cell r="F22">
            <v>16436</v>
          </cell>
          <cell r="H22">
            <v>0</v>
          </cell>
          <cell r="I22">
            <v>16436</v>
          </cell>
          <cell r="J22">
            <v>-9369</v>
          </cell>
          <cell r="K22">
            <v>7067</v>
          </cell>
          <cell r="L22" t="str">
            <v xml:space="preserve"> Total</v>
          </cell>
        </row>
        <row r="23">
          <cell r="A23" t="str">
            <v>PCAAA900 Total</v>
          </cell>
          <cell r="B23">
            <v>900</v>
          </cell>
          <cell r="C23" t="str">
            <v>PCAAA</v>
          </cell>
          <cell r="D23" t="str">
            <v>GENERAL</v>
          </cell>
          <cell r="E23">
            <v>4000</v>
          </cell>
          <cell r="F23">
            <v>4000</v>
          </cell>
          <cell r="H23">
            <v>0</v>
          </cell>
          <cell r="I23">
            <v>4000</v>
          </cell>
          <cell r="J23">
            <v>-4000</v>
          </cell>
          <cell r="K23">
            <v>0</v>
          </cell>
          <cell r="L23" t="str">
            <v xml:space="preserve"> Total</v>
          </cell>
        </row>
        <row r="24">
          <cell r="A24" t="str">
            <v>PCAAA920 Total</v>
          </cell>
          <cell r="B24">
            <v>920</v>
          </cell>
          <cell r="C24" t="str">
            <v>PCAAA</v>
          </cell>
          <cell r="D24" t="str">
            <v>GENERAL</v>
          </cell>
          <cell r="E24">
            <v>10200</v>
          </cell>
          <cell r="F24">
            <v>10200</v>
          </cell>
          <cell r="H24">
            <v>0</v>
          </cell>
          <cell r="I24">
            <v>10200</v>
          </cell>
          <cell r="J24">
            <v>-10200</v>
          </cell>
          <cell r="K24">
            <v>0</v>
          </cell>
          <cell r="L24" t="str">
            <v xml:space="preserve"> Total</v>
          </cell>
        </row>
        <row r="25">
          <cell r="A25" t="str">
            <v>PCAAA930 Total</v>
          </cell>
          <cell r="B25">
            <v>930</v>
          </cell>
          <cell r="C25" t="str">
            <v>PCAAA</v>
          </cell>
          <cell r="D25" t="str">
            <v>GENERAL</v>
          </cell>
          <cell r="E25">
            <v>9333</v>
          </cell>
          <cell r="F25">
            <v>9333</v>
          </cell>
          <cell r="H25">
            <v>0</v>
          </cell>
          <cell r="I25">
            <v>9333</v>
          </cell>
          <cell r="J25">
            <v>-9333</v>
          </cell>
          <cell r="K25">
            <v>0</v>
          </cell>
          <cell r="L25" t="str">
            <v xml:space="preserve"> Total</v>
          </cell>
        </row>
        <row r="26">
          <cell r="A26" t="str">
            <v>PCAAA932 Total</v>
          </cell>
          <cell r="B26">
            <v>932</v>
          </cell>
          <cell r="C26" t="str">
            <v>PCAAA</v>
          </cell>
          <cell r="D26" t="str">
            <v>GENERAL</v>
          </cell>
          <cell r="E26">
            <v>14540</v>
          </cell>
          <cell r="F26">
            <v>14540</v>
          </cell>
          <cell r="H26">
            <v>0</v>
          </cell>
          <cell r="I26">
            <v>14540</v>
          </cell>
          <cell r="J26">
            <v>-14540</v>
          </cell>
          <cell r="K26">
            <v>0</v>
          </cell>
          <cell r="L26" t="str">
            <v xml:space="preserve"> Total</v>
          </cell>
        </row>
        <row r="27">
          <cell r="A27" t="str">
            <v>PCAAA1060 Total</v>
          </cell>
          <cell r="B27">
            <v>1060</v>
          </cell>
          <cell r="C27" t="str">
            <v>PCAAA</v>
          </cell>
          <cell r="D27" t="str">
            <v>GENERAL</v>
          </cell>
          <cell r="E27">
            <v>5156</v>
          </cell>
          <cell r="F27">
            <v>5156</v>
          </cell>
          <cell r="H27">
            <v>0</v>
          </cell>
          <cell r="I27">
            <v>5156</v>
          </cell>
          <cell r="J27">
            <v>69844</v>
          </cell>
          <cell r="K27">
            <v>75000</v>
          </cell>
          <cell r="L27" t="str">
            <v xml:space="preserve"> Total</v>
          </cell>
        </row>
        <row r="28">
          <cell r="A28" t="str">
            <v>PCAAA1421 Total</v>
          </cell>
          <cell r="B28">
            <v>1421</v>
          </cell>
          <cell r="C28" t="str">
            <v>PCAAA</v>
          </cell>
          <cell r="D28" t="str">
            <v>GENERAL</v>
          </cell>
          <cell r="E28">
            <v>6120</v>
          </cell>
          <cell r="F28">
            <v>6120</v>
          </cell>
          <cell r="H28">
            <v>0</v>
          </cell>
          <cell r="I28">
            <v>6120</v>
          </cell>
          <cell r="J28">
            <v>1380</v>
          </cell>
          <cell r="K28">
            <v>7500</v>
          </cell>
          <cell r="L28" t="str">
            <v xml:space="preserve"> Total</v>
          </cell>
        </row>
        <row r="29">
          <cell r="A29" t="str">
            <v>PCAAA1500 Total</v>
          </cell>
          <cell r="B29">
            <v>1500</v>
          </cell>
          <cell r="C29" t="str">
            <v>PCAAA</v>
          </cell>
          <cell r="D29" t="str">
            <v>GENERAL</v>
          </cell>
          <cell r="E29">
            <v>75000</v>
          </cell>
          <cell r="F29">
            <v>75000</v>
          </cell>
          <cell r="H29">
            <v>0</v>
          </cell>
          <cell r="I29">
            <v>75000</v>
          </cell>
          <cell r="J29">
            <v>-40000</v>
          </cell>
          <cell r="K29">
            <v>35000</v>
          </cell>
          <cell r="L29" t="str">
            <v xml:space="preserve"> Total</v>
          </cell>
        </row>
        <row r="30">
          <cell r="A30" t="str">
            <v>PCAAA1501 Total</v>
          </cell>
          <cell r="B30">
            <v>1501</v>
          </cell>
          <cell r="C30" t="str">
            <v>PCAAA</v>
          </cell>
          <cell r="D30" t="str">
            <v>GENERAL</v>
          </cell>
          <cell r="E30">
            <v>23970</v>
          </cell>
          <cell r="F30">
            <v>23970</v>
          </cell>
          <cell r="H30">
            <v>0</v>
          </cell>
          <cell r="I30">
            <v>23970</v>
          </cell>
          <cell r="J30">
            <v>-3970</v>
          </cell>
          <cell r="K30">
            <v>20000</v>
          </cell>
          <cell r="L30" t="str">
            <v xml:space="preserve"> Total</v>
          </cell>
        </row>
        <row r="31">
          <cell r="A31" t="str">
            <v>PCAAA1502 Total</v>
          </cell>
          <cell r="B31">
            <v>1502</v>
          </cell>
          <cell r="C31" t="str">
            <v>PCAAA</v>
          </cell>
          <cell r="D31" t="str">
            <v>GENERAL</v>
          </cell>
          <cell r="E31">
            <v>1911</v>
          </cell>
          <cell r="F31">
            <v>1911</v>
          </cell>
          <cell r="H31">
            <v>0</v>
          </cell>
          <cell r="I31">
            <v>1911</v>
          </cell>
          <cell r="J31">
            <v>-1911</v>
          </cell>
          <cell r="K31">
            <v>0</v>
          </cell>
          <cell r="L31" t="str">
            <v xml:space="preserve"> Total</v>
          </cell>
        </row>
        <row r="32">
          <cell r="A32" t="str">
            <v>PCAAA1510 Total</v>
          </cell>
          <cell r="B32">
            <v>1510</v>
          </cell>
          <cell r="C32" t="str">
            <v>PCAAA</v>
          </cell>
          <cell r="D32" t="str">
            <v>GENERAL</v>
          </cell>
          <cell r="E32">
            <v>22644</v>
          </cell>
          <cell r="F32">
            <v>22644</v>
          </cell>
          <cell r="H32">
            <v>0</v>
          </cell>
          <cell r="I32">
            <v>22644</v>
          </cell>
          <cell r="J32">
            <v>8856</v>
          </cell>
          <cell r="K32">
            <v>31500</v>
          </cell>
          <cell r="L32" t="str">
            <v xml:space="preserve"> Total</v>
          </cell>
        </row>
        <row r="33">
          <cell r="A33" t="str">
            <v>PCAAA1520 Total</v>
          </cell>
          <cell r="B33">
            <v>1520</v>
          </cell>
          <cell r="C33" t="str">
            <v>PCAAA</v>
          </cell>
          <cell r="D33" t="str">
            <v>GENERAL</v>
          </cell>
          <cell r="E33">
            <v>1031</v>
          </cell>
          <cell r="F33">
            <v>1031</v>
          </cell>
          <cell r="H33">
            <v>0</v>
          </cell>
          <cell r="I33">
            <v>1031</v>
          </cell>
          <cell r="J33">
            <v>-531</v>
          </cell>
          <cell r="K33">
            <v>500</v>
          </cell>
          <cell r="L33" t="str">
            <v xml:space="preserve"> Total</v>
          </cell>
        </row>
        <row r="34">
          <cell r="A34" t="str">
            <v>PCAAA1700 Total</v>
          </cell>
          <cell r="B34">
            <v>1700</v>
          </cell>
          <cell r="C34" t="str">
            <v>PCAAA</v>
          </cell>
          <cell r="D34" t="str">
            <v>GENERAL</v>
          </cell>
          <cell r="E34">
            <v>1734</v>
          </cell>
          <cell r="F34">
            <v>1734</v>
          </cell>
          <cell r="H34">
            <v>0</v>
          </cell>
          <cell r="I34">
            <v>1734</v>
          </cell>
          <cell r="J34">
            <v>35</v>
          </cell>
          <cell r="K34">
            <v>1769</v>
          </cell>
          <cell r="L34" t="str">
            <v xml:space="preserve"> Total</v>
          </cell>
        </row>
        <row r="35">
          <cell r="A35" t="str">
            <v>PCAAA1717 Total</v>
          </cell>
          <cell r="B35">
            <v>1717</v>
          </cell>
          <cell r="C35" t="str">
            <v>PCAAA</v>
          </cell>
          <cell r="D35" t="str">
            <v>GENERAL</v>
          </cell>
          <cell r="E35">
            <v>8568</v>
          </cell>
          <cell r="F35">
            <v>8568</v>
          </cell>
          <cell r="H35">
            <v>0</v>
          </cell>
          <cell r="I35">
            <v>8568</v>
          </cell>
          <cell r="J35">
            <v>171</v>
          </cell>
          <cell r="K35">
            <v>8739</v>
          </cell>
          <cell r="L35" t="str">
            <v xml:space="preserve"> Total</v>
          </cell>
        </row>
        <row r="36">
          <cell r="A36" t="str">
            <v>PCAAA2010 Total</v>
          </cell>
          <cell r="B36">
            <v>2010</v>
          </cell>
          <cell r="C36" t="str">
            <v>PCAAA</v>
          </cell>
          <cell r="D36" t="str">
            <v>GENERAL</v>
          </cell>
          <cell r="E36">
            <v>1000</v>
          </cell>
          <cell r="F36">
            <v>1000</v>
          </cell>
          <cell r="H36">
            <v>0</v>
          </cell>
          <cell r="I36">
            <v>1000</v>
          </cell>
          <cell r="J36">
            <v>0</v>
          </cell>
          <cell r="K36">
            <v>1000</v>
          </cell>
          <cell r="L36" t="str">
            <v xml:space="preserve"> Total</v>
          </cell>
        </row>
        <row r="37">
          <cell r="A37" t="str">
            <v>PCAAA2020 Total</v>
          </cell>
          <cell r="B37">
            <v>2020</v>
          </cell>
          <cell r="C37" t="str">
            <v>PCAAA</v>
          </cell>
          <cell r="D37" t="str">
            <v>GENERAL</v>
          </cell>
          <cell r="E37">
            <v>3923</v>
          </cell>
          <cell r="F37">
            <v>3923</v>
          </cell>
          <cell r="H37">
            <v>0</v>
          </cell>
          <cell r="I37">
            <v>3923</v>
          </cell>
          <cell r="J37">
            <v>77</v>
          </cell>
          <cell r="K37">
            <v>4000</v>
          </cell>
          <cell r="L37" t="str">
            <v xml:space="preserve"> Total</v>
          </cell>
        </row>
        <row r="38">
          <cell r="A38" t="str">
            <v>PCAAA2022 Total</v>
          </cell>
          <cell r="B38">
            <v>2022</v>
          </cell>
          <cell r="C38" t="str">
            <v>PCAAA</v>
          </cell>
          <cell r="D38" t="str">
            <v>GENERAL</v>
          </cell>
          <cell r="E38">
            <v>516</v>
          </cell>
          <cell r="F38">
            <v>516</v>
          </cell>
          <cell r="H38">
            <v>0</v>
          </cell>
          <cell r="I38">
            <v>516</v>
          </cell>
          <cell r="J38">
            <v>-316</v>
          </cell>
          <cell r="K38">
            <v>200</v>
          </cell>
          <cell r="L38" t="str">
            <v xml:space="preserve"> Total</v>
          </cell>
        </row>
        <row r="39">
          <cell r="A39" t="str">
            <v>PCAAA2200 Total</v>
          </cell>
          <cell r="B39">
            <v>2200</v>
          </cell>
          <cell r="C39" t="str">
            <v>PCAAA</v>
          </cell>
          <cell r="D39" t="str">
            <v>GENERAL</v>
          </cell>
          <cell r="E39">
            <v>14688</v>
          </cell>
          <cell r="F39">
            <v>14688</v>
          </cell>
          <cell r="H39">
            <v>0</v>
          </cell>
          <cell r="I39">
            <v>14688</v>
          </cell>
          <cell r="J39">
            <v>212</v>
          </cell>
          <cell r="K39">
            <v>14900</v>
          </cell>
          <cell r="L39" t="str">
            <v xml:space="preserve"> Total</v>
          </cell>
        </row>
        <row r="40">
          <cell r="A40" t="str">
            <v>PCAAA2300 Total</v>
          </cell>
          <cell r="B40">
            <v>2300</v>
          </cell>
          <cell r="C40" t="str">
            <v>PCAAA</v>
          </cell>
          <cell r="D40" t="str">
            <v>GENERAL</v>
          </cell>
          <cell r="E40">
            <v>8498</v>
          </cell>
          <cell r="F40">
            <v>8498</v>
          </cell>
          <cell r="H40">
            <v>0</v>
          </cell>
          <cell r="I40">
            <v>8498</v>
          </cell>
          <cell r="J40">
            <v>502</v>
          </cell>
          <cell r="K40">
            <v>9000</v>
          </cell>
          <cell r="L40" t="str">
            <v xml:space="preserve"> Total</v>
          </cell>
        </row>
        <row r="41">
          <cell r="A41" t="str">
            <v>PCAAA2302 Total</v>
          </cell>
          <cell r="B41">
            <v>2302</v>
          </cell>
          <cell r="C41" t="str">
            <v>PCAAA</v>
          </cell>
          <cell r="D41" t="str">
            <v>GENERAL</v>
          </cell>
          <cell r="E41">
            <v>309</v>
          </cell>
          <cell r="F41">
            <v>309</v>
          </cell>
          <cell r="H41">
            <v>0</v>
          </cell>
          <cell r="I41">
            <v>309</v>
          </cell>
          <cell r="J41">
            <v>-59</v>
          </cell>
          <cell r="K41">
            <v>250</v>
          </cell>
          <cell r="L41" t="str">
            <v xml:space="preserve"> Total</v>
          </cell>
        </row>
        <row r="42">
          <cell r="A42" t="str">
            <v>PCAAA2320 Total</v>
          </cell>
          <cell r="B42">
            <v>2320</v>
          </cell>
          <cell r="C42" t="str">
            <v>PCAAA</v>
          </cell>
          <cell r="D42" t="str">
            <v>GENERAL</v>
          </cell>
          <cell r="E42">
            <v>318</v>
          </cell>
          <cell r="F42">
            <v>318</v>
          </cell>
          <cell r="H42">
            <v>0</v>
          </cell>
          <cell r="I42">
            <v>318</v>
          </cell>
          <cell r="J42">
            <v>0</v>
          </cell>
          <cell r="K42">
            <v>318</v>
          </cell>
          <cell r="L42" t="str">
            <v xml:space="preserve"> Total</v>
          </cell>
        </row>
        <row r="43">
          <cell r="A43" t="str">
            <v>PCAAA2324 Total</v>
          </cell>
          <cell r="B43">
            <v>2324</v>
          </cell>
          <cell r="C43" t="str">
            <v>PCAAA</v>
          </cell>
          <cell r="D43" t="str">
            <v>GENERAL</v>
          </cell>
          <cell r="E43">
            <v>1237</v>
          </cell>
          <cell r="F43">
            <v>1237</v>
          </cell>
          <cell r="H43">
            <v>0</v>
          </cell>
          <cell r="I43">
            <v>1237</v>
          </cell>
          <cell r="J43">
            <v>-237</v>
          </cell>
          <cell r="K43">
            <v>1000</v>
          </cell>
          <cell r="L43" t="str">
            <v xml:space="preserve"> Total</v>
          </cell>
        </row>
        <row r="44">
          <cell r="A44" t="str">
            <v>PCAAA2340 Total</v>
          </cell>
          <cell r="B44">
            <v>2340</v>
          </cell>
          <cell r="C44" t="str">
            <v>PCAAA</v>
          </cell>
          <cell r="D44" t="str">
            <v>GENERAL</v>
          </cell>
          <cell r="E44">
            <v>24800</v>
          </cell>
          <cell r="F44">
            <v>24800</v>
          </cell>
          <cell r="H44">
            <v>0</v>
          </cell>
          <cell r="I44">
            <v>24800</v>
          </cell>
          <cell r="J44">
            <v>700</v>
          </cell>
          <cell r="K44">
            <v>25500</v>
          </cell>
          <cell r="L44" t="str">
            <v xml:space="preserve"> Total</v>
          </cell>
        </row>
        <row r="45">
          <cell r="A45" t="str">
            <v>PCAAA2341 Total</v>
          </cell>
          <cell r="B45">
            <v>2341</v>
          </cell>
          <cell r="C45" t="str">
            <v>PCAAA</v>
          </cell>
          <cell r="D45" t="str">
            <v>GENERAL</v>
          </cell>
          <cell r="E45">
            <v>545</v>
          </cell>
          <cell r="F45">
            <v>545</v>
          </cell>
          <cell r="H45">
            <v>0</v>
          </cell>
          <cell r="I45">
            <v>545</v>
          </cell>
          <cell r="J45">
            <v>-145</v>
          </cell>
          <cell r="K45">
            <v>400</v>
          </cell>
          <cell r="L45" t="str">
            <v xml:space="preserve"> Total</v>
          </cell>
        </row>
        <row r="46">
          <cell r="A46" t="str">
            <v>PCAAA3040 Total</v>
          </cell>
          <cell r="B46">
            <v>3040</v>
          </cell>
          <cell r="C46" t="str">
            <v>PCAAA</v>
          </cell>
          <cell r="D46" t="str">
            <v>GENERAL</v>
          </cell>
          <cell r="E46">
            <v>1547</v>
          </cell>
          <cell r="F46">
            <v>1547</v>
          </cell>
          <cell r="H46">
            <v>0</v>
          </cell>
          <cell r="I46">
            <v>1547</v>
          </cell>
          <cell r="J46">
            <v>-1547</v>
          </cell>
          <cell r="K46">
            <v>0</v>
          </cell>
          <cell r="L46" t="str">
            <v xml:space="preserve"> Total</v>
          </cell>
        </row>
        <row r="47">
          <cell r="A47" t="str">
            <v>PCAAA3060 Total</v>
          </cell>
          <cell r="B47">
            <v>3060</v>
          </cell>
          <cell r="C47" t="str">
            <v>PCAAA</v>
          </cell>
          <cell r="D47" t="str">
            <v>GENERAL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1000</v>
          </cell>
          <cell r="K47">
            <v>1000</v>
          </cell>
          <cell r="L47" t="str">
            <v xml:space="preserve"> Total</v>
          </cell>
        </row>
        <row r="48">
          <cell r="A48" t="str">
            <v>PCAAA3070 Total</v>
          </cell>
          <cell r="B48">
            <v>3070</v>
          </cell>
          <cell r="C48" t="str">
            <v>PCAAA</v>
          </cell>
          <cell r="D48" t="str">
            <v>GENERAL</v>
          </cell>
          <cell r="E48">
            <v>5100</v>
          </cell>
          <cell r="F48">
            <v>5100</v>
          </cell>
          <cell r="H48">
            <v>0</v>
          </cell>
          <cell r="I48">
            <v>5100</v>
          </cell>
          <cell r="J48">
            <v>-1100</v>
          </cell>
          <cell r="K48">
            <v>4000</v>
          </cell>
          <cell r="L48" t="str">
            <v xml:space="preserve"> Total</v>
          </cell>
        </row>
        <row r="49">
          <cell r="A49" t="str">
            <v>PCAAA3106 Total</v>
          </cell>
          <cell r="B49">
            <v>3106</v>
          </cell>
          <cell r="C49" t="str">
            <v>PCAAA</v>
          </cell>
          <cell r="D49" t="str">
            <v>GENERAL</v>
          </cell>
          <cell r="E49">
            <v>3375</v>
          </cell>
          <cell r="F49">
            <v>3375</v>
          </cell>
          <cell r="H49">
            <v>0</v>
          </cell>
          <cell r="I49">
            <v>3375</v>
          </cell>
          <cell r="J49">
            <v>-1375</v>
          </cell>
          <cell r="K49">
            <v>2000</v>
          </cell>
          <cell r="L49" t="str">
            <v xml:space="preserve"> Total</v>
          </cell>
        </row>
        <row r="50">
          <cell r="A50" t="str">
            <v>PCAAA3220 Total</v>
          </cell>
          <cell r="B50">
            <v>3220</v>
          </cell>
          <cell r="C50" t="str">
            <v>PCAAA</v>
          </cell>
          <cell r="D50" t="str">
            <v>GENERAL</v>
          </cell>
          <cell r="E50">
            <v>2505</v>
          </cell>
          <cell r="F50">
            <v>2505</v>
          </cell>
          <cell r="H50">
            <v>0</v>
          </cell>
          <cell r="I50">
            <v>2505</v>
          </cell>
          <cell r="J50">
            <v>-505</v>
          </cell>
          <cell r="K50">
            <v>2000</v>
          </cell>
          <cell r="L50" t="str">
            <v xml:space="preserve"> Total</v>
          </cell>
        </row>
        <row r="51">
          <cell r="A51" t="str">
            <v>PCAAA3302 Total</v>
          </cell>
          <cell r="B51">
            <v>3302</v>
          </cell>
          <cell r="C51" t="str">
            <v>PCAAA</v>
          </cell>
          <cell r="D51" t="str">
            <v>GENERAL</v>
          </cell>
          <cell r="E51">
            <v>5778</v>
          </cell>
          <cell r="F51">
            <v>5778</v>
          </cell>
          <cell r="H51">
            <v>0</v>
          </cell>
          <cell r="I51">
            <v>5778</v>
          </cell>
          <cell r="J51">
            <v>-1778</v>
          </cell>
          <cell r="K51">
            <v>4000</v>
          </cell>
          <cell r="L51" t="str">
            <v xml:space="preserve"> Total</v>
          </cell>
        </row>
        <row r="52">
          <cell r="A52" t="str">
            <v>PCAAA3310 Total</v>
          </cell>
          <cell r="B52">
            <v>3310</v>
          </cell>
          <cell r="C52" t="str">
            <v>PCAAA</v>
          </cell>
          <cell r="D52" t="str">
            <v>GENERAL</v>
          </cell>
          <cell r="E52">
            <v>1428</v>
          </cell>
          <cell r="F52">
            <v>1428</v>
          </cell>
          <cell r="H52">
            <v>0</v>
          </cell>
          <cell r="I52">
            <v>1428</v>
          </cell>
          <cell r="J52">
            <v>-428</v>
          </cell>
          <cell r="K52">
            <v>1000</v>
          </cell>
          <cell r="L52" t="str">
            <v xml:space="preserve"> Total</v>
          </cell>
        </row>
        <row r="53">
          <cell r="A53" t="str">
            <v>PCAAA3320 Total</v>
          </cell>
          <cell r="B53">
            <v>3320</v>
          </cell>
          <cell r="C53" t="str">
            <v>PCAAA</v>
          </cell>
          <cell r="D53" t="str">
            <v>GENERAL</v>
          </cell>
          <cell r="E53">
            <v>8670</v>
          </cell>
          <cell r="F53">
            <v>8670</v>
          </cell>
          <cell r="H53">
            <v>0</v>
          </cell>
          <cell r="I53">
            <v>8670</v>
          </cell>
          <cell r="J53">
            <v>330</v>
          </cell>
          <cell r="K53">
            <v>9000</v>
          </cell>
          <cell r="L53" t="str">
            <v xml:space="preserve"> Total</v>
          </cell>
        </row>
        <row r="54">
          <cell r="A54" t="str">
            <v>PCAAA3400 Total</v>
          </cell>
          <cell r="B54">
            <v>3400</v>
          </cell>
          <cell r="C54" t="str">
            <v>PCAAA</v>
          </cell>
          <cell r="D54" t="str">
            <v>GENERAL</v>
          </cell>
          <cell r="E54">
            <v>5311</v>
          </cell>
          <cell r="F54">
            <v>5311</v>
          </cell>
          <cell r="H54">
            <v>0</v>
          </cell>
          <cell r="I54">
            <v>5311</v>
          </cell>
          <cell r="J54">
            <v>189</v>
          </cell>
          <cell r="K54">
            <v>5500</v>
          </cell>
          <cell r="L54" t="str">
            <v xml:space="preserve"> Total</v>
          </cell>
        </row>
        <row r="55">
          <cell r="A55" t="str">
            <v>PCAAA3420 Total</v>
          </cell>
          <cell r="B55">
            <v>3420</v>
          </cell>
          <cell r="C55" t="str">
            <v>PCAAA</v>
          </cell>
          <cell r="D55" t="str">
            <v>GENERAL</v>
          </cell>
          <cell r="E55">
            <v>13383</v>
          </cell>
          <cell r="F55">
            <v>13383</v>
          </cell>
          <cell r="H55">
            <v>0</v>
          </cell>
          <cell r="I55">
            <v>13383</v>
          </cell>
          <cell r="J55">
            <v>-2980</v>
          </cell>
          <cell r="K55">
            <v>10403</v>
          </cell>
          <cell r="L55" t="str">
            <v xml:space="preserve"> Total</v>
          </cell>
        </row>
        <row r="56">
          <cell r="A56" t="str">
            <v>PCAAA3450 Total</v>
          </cell>
          <cell r="B56">
            <v>3450</v>
          </cell>
          <cell r="C56" t="str">
            <v>PCAAA</v>
          </cell>
          <cell r="D56" t="str">
            <v>GENERAL</v>
          </cell>
          <cell r="E56">
            <v>531</v>
          </cell>
          <cell r="F56">
            <v>531</v>
          </cell>
          <cell r="H56">
            <v>0</v>
          </cell>
          <cell r="I56">
            <v>531</v>
          </cell>
          <cell r="J56">
            <v>-31</v>
          </cell>
          <cell r="K56">
            <v>500</v>
          </cell>
          <cell r="L56" t="str">
            <v xml:space="preserve"> Total</v>
          </cell>
        </row>
        <row r="57">
          <cell r="A57" t="str">
            <v>PCAAA3483 Total</v>
          </cell>
          <cell r="B57">
            <v>3483</v>
          </cell>
          <cell r="C57" t="str">
            <v>PCAAA</v>
          </cell>
          <cell r="D57" t="str">
            <v>GENERAL</v>
          </cell>
          <cell r="E57">
            <v>5311</v>
          </cell>
          <cell r="F57">
            <v>5311</v>
          </cell>
          <cell r="H57">
            <v>0</v>
          </cell>
          <cell r="I57">
            <v>5311</v>
          </cell>
          <cell r="J57">
            <v>-5311</v>
          </cell>
          <cell r="K57">
            <v>0</v>
          </cell>
          <cell r="L57" t="str">
            <v xml:space="preserve"> Total</v>
          </cell>
        </row>
        <row r="58">
          <cell r="A58" t="str">
            <v>PCAAA3502 Total</v>
          </cell>
          <cell r="B58">
            <v>3502</v>
          </cell>
          <cell r="C58" t="str">
            <v>PCAAA</v>
          </cell>
          <cell r="D58" t="str">
            <v>GENERAL</v>
          </cell>
          <cell r="E58">
            <v>4248</v>
          </cell>
          <cell r="F58">
            <v>4248</v>
          </cell>
          <cell r="H58">
            <v>0</v>
          </cell>
          <cell r="I58">
            <v>4248</v>
          </cell>
          <cell r="J58">
            <v>2</v>
          </cell>
          <cell r="K58">
            <v>4250</v>
          </cell>
          <cell r="L58" t="str">
            <v xml:space="preserve"> Total</v>
          </cell>
        </row>
        <row r="59">
          <cell r="A59" t="str">
            <v>PCAAA3510 Total</v>
          </cell>
          <cell r="B59">
            <v>3510</v>
          </cell>
          <cell r="C59" t="str">
            <v>PCAAA</v>
          </cell>
          <cell r="D59" t="str">
            <v>GENERAL</v>
          </cell>
          <cell r="E59">
            <v>12240</v>
          </cell>
          <cell r="F59">
            <v>12240</v>
          </cell>
          <cell r="H59">
            <v>0</v>
          </cell>
          <cell r="I59">
            <v>12240</v>
          </cell>
          <cell r="J59">
            <v>0</v>
          </cell>
          <cell r="K59">
            <v>12240</v>
          </cell>
          <cell r="L59" t="str">
            <v xml:space="preserve"> Total</v>
          </cell>
        </row>
        <row r="60">
          <cell r="A60" t="str">
            <v>PCAAA3610 Total</v>
          </cell>
          <cell r="B60">
            <v>3610</v>
          </cell>
          <cell r="C60" t="str">
            <v>PCAAA</v>
          </cell>
          <cell r="D60" t="str">
            <v>GENERAL</v>
          </cell>
          <cell r="E60">
            <v>45142</v>
          </cell>
          <cell r="F60">
            <v>45142</v>
          </cell>
          <cell r="H60">
            <v>0</v>
          </cell>
          <cell r="I60">
            <v>45142</v>
          </cell>
          <cell r="J60">
            <v>-10142</v>
          </cell>
          <cell r="K60">
            <v>35000</v>
          </cell>
          <cell r="L60" t="str">
            <v xml:space="preserve"> Total</v>
          </cell>
        </row>
        <row r="61">
          <cell r="A61" t="str">
            <v>PCAAA3700 Total</v>
          </cell>
          <cell r="B61">
            <v>3700</v>
          </cell>
          <cell r="C61" t="str">
            <v>PCAAA</v>
          </cell>
          <cell r="D61" t="str">
            <v>GENERAL</v>
          </cell>
          <cell r="E61">
            <v>359</v>
          </cell>
          <cell r="F61">
            <v>359</v>
          </cell>
          <cell r="H61">
            <v>0</v>
          </cell>
          <cell r="I61">
            <v>359</v>
          </cell>
          <cell r="J61">
            <v>41</v>
          </cell>
          <cell r="K61">
            <v>400</v>
          </cell>
          <cell r="L61" t="str">
            <v xml:space="preserve"> Total</v>
          </cell>
        </row>
        <row r="62">
          <cell r="A62" t="str">
            <v>PCAAA3701 Total</v>
          </cell>
          <cell r="B62">
            <v>3701</v>
          </cell>
          <cell r="C62" t="str">
            <v>PCAAA</v>
          </cell>
          <cell r="D62" t="str">
            <v>GENERAL</v>
          </cell>
          <cell r="E62">
            <v>531</v>
          </cell>
          <cell r="F62">
            <v>531</v>
          </cell>
          <cell r="H62">
            <v>0</v>
          </cell>
          <cell r="I62">
            <v>531</v>
          </cell>
          <cell r="J62">
            <v>-31</v>
          </cell>
          <cell r="K62">
            <v>500</v>
          </cell>
          <cell r="L62" t="str">
            <v xml:space="preserve"> Total</v>
          </cell>
        </row>
        <row r="63">
          <cell r="A63" t="str">
            <v>PCAAA3710 Total</v>
          </cell>
          <cell r="B63">
            <v>3710</v>
          </cell>
          <cell r="C63" t="str">
            <v>PCAAA</v>
          </cell>
          <cell r="D63" t="str">
            <v>GENERAL</v>
          </cell>
          <cell r="E63">
            <v>5311</v>
          </cell>
          <cell r="F63">
            <v>5311</v>
          </cell>
          <cell r="H63">
            <v>0</v>
          </cell>
          <cell r="I63">
            <v>5311</v>
          </cell>
          <cell r="J63">
            <v>-3811</v>
          </cell>
          <cell r="K63">
            <v>1500</v>
          </cell>
          <cell r="L63" t="str">
            <v xml:space="preserve"> Total</v>
          </cell>
        </row>
        <row r="64">
          <cell r="A64" t="str">
            <v>PCAAA3711 Total</v>
          </cell>
          <cell r="B64">
            <v>3711</v>
          </cell>
          <cell r="C64" t="str">
            <v>PCAAA</v>
          </cell>
          <cell r="D64" t="str">
            <v>GENERAL</v>
          </cell>
          <cell r="E64">
            <v>1089</v>
          </cell>
          <cell r="F64">
            <v>1089</v>
          </cell>
          <cell r="H64">
            <v>0</v>
          </cell>
          <cell r="I64">
            <v>1089</v>
          </cell>
          <cell r="J64">
            <v>-589</v>
          </cell>
          <cell r="K64">
            <v>500</v>
          </cell>
          <cell r="L64" t="str">
            <v xml:space="preserve"> Total</v>
          </cell>
        </row>
        <row r="65">
          <cell r="A65" t="str">
            <v>PCAAA3810 Total</v>
          </cell>
          <cell r="B65">
            <v>3810</v>
          </cell>
          <cell r="C65" t="str">
            <v>PCAAA</v>
          </cell>
          <cell r="D65" t="str">
            <v>GENERAL</v>
          </cell>
          <cell r="E65">
            <v>18392</v>
          </cell>
          <cell r="F65">
            <v>18392</v>
          </cell>
          <cell r="H65">
            <v>0</v>
          </cell>
          <cell r="I65">
            <v>18392</v>
          </cell>
          <cell r="J65">
            <v>-5885</v>
          </cell>
          <cell r="K65">
            <v>12507</v>
          </cell>
          <cell r="L65" t="str">
            <v xml:space="preserve"> Total</v>
          </cell>
        </row>
        <row r="66">
          <cell r="A66" t="str">
            <v>PCAAA3900 Total</v>
          </cell>
          <cell r="B66">
            <v>3900</v>
          </cell>
          <cell r="C66" t="str">
            <v>PCAAA</v>
          </cell>
          <cell r="D66" t="str">
            <v>GENERAL</v>
          </cell>
          <cell r="E66">
            <v>100000</v>
          </cell>
          <cell r="F66">
            <v>100000</v>
          </cell>
          <cell r="H66">
            <v>0</v>
          </cell>
          <cell r="I66">
            <v>100000</v>
          </cell>
          <cell r="J66">
            <v>-20000</v>
          </cell>
          <cell r="K66">
            <v>80000</v>
          </cell>
          <cell r="L66" t="str">
            <v xml:space="preserve"> Total</v>
          </cell>
        </row>
        <row r="67">
          <cell r="A67" t="str">
            <v>PCAAA4400 Total</v>
          </cell>
          <cell r="B67">
            <v>4400</v>
          </cell>
          <cell r="C67" t="str">
            <v>PCAAA</v>
          </cell>
          <cell r="D67" t="str">
            <v>GENERAL</v>
          </cell>
          <cell r="E67">
            <v>160000</v>
          </cell>
          <cell r="F67">
            <v>160000</v>
          </cell>
          <cell r="H67">
            <v>0</v>
          </cell>
          <cell r="I67">
            <v>160000</v>
          </cell>
          <cell r="J67">
            <v>131020</v>
          </cell>
          <cell r="K67">
            <v>291020</v>
          </cell>
          <cell r="L67" t="str">
            <v xml:space="preserve"> Total</v>
          </cell>
        </row>
        <row r="68">
          <cell r="A68" t="str">
            <v>PCAAA4620 Total</v>
          </cell>
          <cell r="B68">
            <v>4620</v>
          </cell>
          <cell r="C68" t="str">
            <v>PCAAA</v>
          </cell>
          <cell r="D68" t="str">
            <v>GENERAL</v>
          </cell>
          <cell r="E68">
            <v>127435</v>
          </cell>
          <cell r="F68">
            <v>127435</v>
          </cell>
          <cell r="H68">
            <v>0</v>
          </cell>
          <cell r="I68">
            <v>127435</v>
          </cell>
          <cell r="J68">
            <v>-127435</v>
          </cell>
          <cell r="K68">
            <v>0</v>
          </cell>
          <cell r="L68" t="str">
            <v xml:space="preserve"> Total</v>
          </cell>
        </row>
        <row r="69">
          <cell r="A69" t="str">
            <v>PCAAA6200 Total</v>
          </cell>
          <cell r="B69">
            <v>6200</v>
          </cell>
          <cell r="C69" t="str">
            <v>PCAAA</v>
          </cell>
          <cell r="D69" t="str">
            <v>GENERAL</v>
          </cell>
          <cell r="E69">
            <v>78316</v>
          </cell>
          <cell r="F69">
            <v>78316</v>
          </cell>
          <cell r="H69">
            <v>0</v>
          </cell>
          <cell r="I69">
            <v>78316</v>
          </cell>
          <cell r="J69">
            <v>3164</v>
          </cell>
          <cell r="K69">
            <v>81480</v>
          </cell>
          <cell r="L69" t="str">
            <v xml:space="preserve"> Total</v>
          </cell>
        </row>
        <row r="70">
          <cell r="A70" t="str">
            <v>PCAAA7600 Total</v>
          </cell>
          <cell r="B70">
            <v>7600</v>
          </cell>
          <cell r="C70" t="str">
            <v>PCAAA</v>
          </cell>
          <cell r="D70" t="str">
            <v>GENERAL</v>
          </cell>
          <cell r="E70">
            <v>11343</v>
          </cell>
          <cell r="F70">
            <v>11343</v>
          </cell>
          <cell r="H70">
            <v>0</v>
          </cell>
          <cell r="I70">
            <v>11343</v>
          </cell>
          <cell r="J70">
            <v>-11343</v>
          </cell>
          <cell r="K70">
            <v>0</v>
          </cell>
          <cell r="L70" t="str">
            <v xml:space="preserve"> Total</v>
          </cell>
        </row>
        <row r="71">
          <cell r="A71" t="str">
            <v>PCAAA8195 Total</v>
          </cell>
          <cell r="B71">
            <v>8195</v>
          </cell>
          <cell r="C71" t="str">
            <v>PCAAA</v>
          </cell>
          <cell r="D71" t="str">
            <v>GENERAL</v>
          </cell>
          <cell r="E71">
            <v>-506</v>
          </cell>
          <cell r="F71">
            <v>-506</v>
          </cell>
          <cell r="H71">
            <v>0</v>
          </cell>
          <cell r="I71">
            <v>-506</v>
          </cell>
          <cell r="J71">
            <v>506</v>
          </cell>
          <cell r="K71">
            <v>0</v>
          </cell>
          <cell r="L71" t="str">
            <v xml:space="preserve"> Total</v>
          </cell>
        </row>
        <row r="72">
          <cell r="A72" t="str">
            <v>PCAAA9510 Total</v>
          </cell>
          <cell r="B72">
            <v>9510</v>
          </cell>
          <cell r="C72" t="str">
            <v>PCAAA</v>
          </cell>
          <cell r="D72" t="str">
            <v>GENERAL</v>
          </cell>
          <cell r="E72">
            <v>-87139</v>
          </cell>
          <cell r="F72">
            <v>-87139</v>
          </cell>
          <cell r="H72">
            <v>0</v>
          </cell>
          <cell r="I72">
            <v>-87139</v>
          </cell>
          <cell r="J72">
            <v>7139</v>
          </cell>
          <cell r="K72">
            <v>-80000</v>
          </cell>
          <cell r="L72" t="str">
            <v xml:space="preserve"> Total</v>
          </cell>
        </row>
        <row r="73">
          <cell r="A73" t="str">
            <v>PCAAA9910 Total</v>
          </cell>
          <cell r="B73">
            <v>9910</v>
          </cell>
          <cell r="C73" t="str">
            <v>PCAAA</v>
          </cell>
          <cell r="D73" t="str">
            <v>GENERAL</v>
          </cell>
          <cell r="E73">
            <v>-211844</v>
          </cell>
          <cell r="F73">
            <v>-211844</v>
          </cell>
          <cell r="H73">
            <v>0</v>
          </cell>
          <cell r="I73">
            <v>-211844</v>
          </cell>
          <cell r="J73">
            <v>70360</v>
          </cell>
          <cell r="K73">
            <v>-141484</v>
          </cell>
          <cell r="L73" t="str">
            <v xml:space="preserve"> Total</v>
          </cell>
        </row>
        <row r="74">
          <cell r="A74" t="str">
            <v>PCBAA450 Total</v>
          </cell>
          <cell r="B74">
            <v>450</v>
          </cell>
          <cell r="C74" t="str">
            <v>PCBAA</v>
          </cell>
          <cell r="D74" t="str">
            <v>GENERAL</v>
          </cell>
          <cell r="E74">
            <v>259900</v>
          </cell>
          <cell r="F74">
            <v>259900</v>
          </cell>
          <cell r="H74">
            <v>0</v>
          </cell>
          <cell r="I74">
            <v>259900</v>
          </cell>
          <cell r="J74">
            <v>45349</v>
          </cell>
          <cell r="K74">
            <v>305249</v>
          </cell>
          <cell r="L74" t="str">
            <v xml:space="preserve"> Total</v>
          </cell>
        </row>
        <row r="75">
          <cell r="A75" t="str">
            <v>PCBAA452 Total</v>
          </cell>
          <cell r="B75">
            <v>452</v>
          </cell>
          <cell r="C75" t="str">
            <v>PCBAA</v>
          </cell>
          <cell r="D75" t="str">
            <v>GENERAL</v>
          </cell>
          <cell r="E75">
            <v>7064</v>
          </cell>
          <cell r="F75">
            <v>7064</v>
          </cell>
          <cell r="H75">
            <v>0</v>
          </cell>
          <cell r="I75">
            <v>7064</v>
          </cell>
          <cell r="J75">
            <v>-7064</v>
          </cell>
          <cell r="K75">
            <v>0</v>
          </cell>
          <cell r="L75" t="str">
            <v xml:space="preserve"> Total</v>
          </cell>
        </row>
        <row r="76">
          <cell r="A76" t="str">
            <v>PCBAA453 Total</v>
          </cell>
          <cell r="B76">
            <v>453</v>
          </cell>
          <cell r="C76" t="str">
            <v>PCBAA</v>
          </cell>
          <cell r="D76" t="str">
            <v>GENERAL</v>
          </cell>
          <cell r="E76">
            <v>19800</v>
          </cell>
          <cell r="F76">
            <v>19800</v>
          </cell>
          <cell r="H76">
            <v>0</v>
          </cell>
          <cell r="I76">
            <v>19800</v>
          </cell>
          <cell r="J76">
            <v>3058</v>
          </cell>
          <cell r="K76">
            <v>22858</v>
          </cell>
          <cell r="L76" t="str">
            <v xml:space="preserve"> Total</v>
          </cell>
        </row>
        <row r="77">
          <cell r="A77" t="str">
            <v>PCBAA454 Total</v>
          </cell>
          <cell r="B77">
            <v>454</v>
          </cell>
          <cell r="C77" t="str">
            <v>PCBAA</v>
          </cell>
          <cell r="D77" t="str">
            <v>GENERAL</v>
          </cell>
          <cell r="E77">
            <v>43913</v>
          </cell>
          <cell r="F77">
            <v>43913</v>
          </cell>
          <cell r="H77">
            <v>0</v>
          </cell>
          <cell r="I77">
            <v>43913</v>
          </cell>
          <cell r="J77">
            <v>13494</v>
          </cell>
          <cell r="K77">
            <v>57407</v>
          </cell>
          <cell r="L77" t="str">
            <v xml:space="preserve"> Total</v>
          </cell>
        </row>
        <row r="78">
          <cell r="A78" t="str">
            <v>PCBAA900 Total</v>
          </cell>
          <cell r="B78">
            <v>900</v>
          </cell>
          <cell r="C78" t="str">
            <v>PCBAA</v>
          </cell>
          <cell r="D78" t="str">
            <v>GENERAL</v>
          </cell>
          <cell r="E78">
            <v>3000</v>
          </cell>
          <cell r="F78">
            <v>3000</v>
          </cell>
          <cell r="H78">
            <v>0</v>
          </cell>
          <cell r="I78">
            <v>3000</v>
          </cell>
          <cell r="J78">
            <v>-3000</v>
          </cell>
          <cell r="K78">
            <v>0</v>
          </cell>
          <cell r="L78" t="str">
            <v xml:space="preserve"> Total</v>
          </cell>
        </row>
        <row r="79">
          <cell r="A79" t="str">
            <v>PCBAA2300 Total</v>
          </cell>
          <cell r="B79">
            <v>2300</v>
          </cell>
          <cell r="C79" t="str">
            <v>PCBAA</v>
          </cell>
          <cell r="D79" t="str">
            <v>GENERAL</v>
          </cell>
          <cell r="E79">
            <v>4461</v>
          </cell>
          <cell r="F79">
            <v>4461</v>
          </cell>
          <cell r="H79">
            <v>0</v>
          </cell>
          <cell r="I79">
            <v>4461</v>
          </cell>
          <cell r="J79">
            <v>539</v>
          </cell>
          <cell r="K79">
            <v>5000</v>
          </cell>
          <cell r="L79" t="str">
            <v xml:space="preserve"> Total</v>
          </cell>
        </row>
        <row r="80">
          <cell r="A80" t="str">
            <v>PCBAA3040 Total</v>
          </cell>
          <cell r="B80">
            <v>3040</v>
          </cell>
          <cell r="C80" t="str">
            <v>PCBAA</v>
          </cell>
          <cell r="D80" t="str">
            <v>GENERAL</v>
          </cell>
          <cell r="E80">
            <v>1089</v>
          </cell>
          <cell r="F80">
            <v>1089</v>
          </cell>
          <cell r="H80">
            <v>0</v>
          </cell>
          <cell r="I80">
            <v>1089</v>
          </cell>
          <cell r="J80">
            <v>-89</v>
          </cell>
          <cell r="K80">
            <v>1000</v>
          </cell>
          <cell r="L80" t="str">
            <v xml:space="preserve"> Total</v>
          </cell>
        </row>
        <row r="81">
          <cell r="A81" t="str">
            <v>PCCAA450 Total</v>
          </cell>
          <cell r="B81">
            <v>450</v>
          </cell>
          <cell r="C81" t="str">
            <v>PCCAA</v>
          </cell>
          <cell r="D81" t="str">
            <v>GENERAL</v>
          </cell>
          <cell r="E81">
            <v>162789</v>
          </cell>
          <cell r="F81">
            <v>162789</v>
          </cell>
          <cell r="H81">
            <v>0</v>
          </cell>
          <cell r="I81">
            <v>162789</v>
          </cell>
          <cell r="J81">
            <v>-27685</v>
          </cell>
          <cell r="K81">
            <v>135104</v>
          </cell>
          <cell r="L81" t="str">
            <v xml:space="preserve"> Total</v>
          </cell>
        </row>
        <row r="82">
          <cell r="A82" t="str">
            <v>PCCAA452 Total</v>
          </cell>
          <cell r="B82">
            <v>452</v>
          </cell>
          <cell r="C82" t="str">
            <v>PCCAA</v>
          </cell>
          <cell r="D82" t="str">
            <v>GENERAL</v>
          </cell>
          <cell r="E82">
            <v>104</v>
          </cell>
          <cell r="F82">
            <v>104</v>
          </cell>
          <cell r="H82">
            <v>0</v>
          </cell>
          <cell r="I82">
            <v>104</v>
          </cell>
          <cell r="J82">
            <v>-104</v>
          </cell>
          <cell r="K82">
            <v>0</v>
          </cell>
          <cell r="L82" t="str">
            <v xml:space="preserve"> Total</v>
          </cell>
        </row>
        <row r="83">
          <cell r="A83" t="str">
            <v>PCCAA453 Total</v>
          </cell>
          <cell r="B83">
            <v>453</v>
          </cell>
          <cell r="C83" t="str">
            <v>PCCAA</v>
          </cell>
          <cell r="D83" t="str">
            <v>GENERAL</v>
          </cell>
          <cell r="E83">
            <v>12317</v>
          </cell>
          <cell r="F83">
            <v>12317</v>
          </cell>
          <cell r="H83">
            <v>0</v>
          </cell>
          <cell r="I83">
            <v>12317</v>
          </cell>
          <cell r="J83">
            <v>-2000</v>
          </cell>
          <cell r="K83">
            <v>10317</v>
          </cell>
          <cell r="L83" t="str">
            <v xml:space="preserve"> Total</v>
          </cell>
        </row>
        <row r="84">
          <cell r="A84" t="str">
            <v>PCCAA454 Total</v>
          </cell>
          <cell r="B84">
            <v>454</v>
          </cell>
          <cell r="C84" t="str">
            <v>PCCAA</v>
          </cell>
          <cell r="D84" t="str">
            <v>GENERAL</v>
          </cell>
          <cell r="E84">
            <v>26794</v>
          </cell>
          <cell r="F84">
            <v>26794</v>
          </cell>
          <cell r="H84">
            <v>0</v>
          </cell>
          <cell r="I84">
            <v>26794</v>
          </cell>
          <cell r="J84">
            <v>-1386</v>
          </cell>
          <cell r="K84">
            <v>25408</v>
          </cell>
          <cell r="L84" t="str">
            <v xml:space="preserve"> Total</v>
          </cell>
        </row>
        <row r="85">
          <cell r="A85" t="str">
            <v>PCCAA900 Total</v>
          </cell>
          <cell r="B85">
            <v>900</v>
          </cell>
          <cell r="C85" t="str">
            <v>PCCAA</v>
          </cell>
          <cell r="D85" t="str">
            <v>GENERAL</v>
          </cell>
          <cell r="E85">
            <v>2000</v>
          </cell>
          <cell r="F85">
            <v>2000</v>
          </cell>
          <cell r="H85">
            <v>0</v>
          </cell>
          <cell r="I85">
            <v>2000</v>
          </cell>
          <cell r="J85">
            <v>-2000</v>
          </cell>
          <cell r="K85">
            <v>0</v>
          </cell>
          <cell r="L85" t="str">
            <v xml:space="preserve"> Total</v>
          </cell>
        </row>
        <row r="86">
          <cell r="A86" t="str">
            <v>PCCAA2300 Total</v>
          </cell>
          <cell r="B86">
            <v>2300</v>
          </cell>
          <cell r="C86" t="str">
            <v>PCCAA</v>
          </cell>
          <cell r="D86" t="str">
            <v>GENERAL</v>
          </cell>
          <cell r="E86">
            <v>7541</v>
          </cell>
          <cell r="F86">
            <v>7541</v>
          </cell>
          <cell r="H86">
            <v>0</v>
          </cell>
          <cell r="I86">
            <v>7541</v>
          </cell>
          <cell r="J86">
            <v>-1541</v>
          </cell>
          <cell r="K86">
            <v>6000</v>
          </cell>
          <cell r="L86" t="str">
            <v xml:space="preserve"> Total</v>
          </cell>
        </row>
        <row r="87">
          <cell r="A87" t="str">
            <v>PCCAA3040 Total</v>
          </cell>
          <cell r="B87">
            <v>3040</v>
          </cell>
          <cell r="C87" t="str">
            <v>PCCAA</v>
          </cell>
          <cell r="D87" t="str">
            <v>GENERAL</v>
          </cell>
          <cell r="E87">
            <v>258</v>
          </cell>
          <cell r="F87">
            <v>258</v>
          </cell>
          <cell r="H87">
            <v>0</v>
          </cell>
          <cell r="I87">
            <v>258</v>
          </cell>
          <cell r="J87">
            <v>2142</v>
          </cell>
          <cell r="K87">
            <v>2400</v>
          </cell>
          <cell r="L87" t="str">
            <v xml:space="preserve"> Total</v>
          </cell>
        </row>
        <row r="88">
          <cell r="A88" t="str">
            <v>PCCAA3056 Total</v>
          </cell>
          <cell r="B88">
            <v>3056</v>
          </cell>
          <cell r="C88" t="str">
            <v>PCCAA</v>
          </cell>
          <cell r="D88" t="str">
            <v>GENERAL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500</v>
          </cell>
          <cell r="K88">
            <v>500</v>
          </cell>
          <cell r="L88" t="str">
            <v xml:space="preserve"> Total</v>
          </cell>
        </row>
        <row r="89">
          <cell r="A89" t="str">
            <v>PCCAA3060 Total</v>
          </cell>
          <cell r="B89">
            <v>3060</v>
          </cell>
          <cell r="C89" t="str">
            <v>PCCAA</v>
          </cell>
          <cell r="D89" t="str">
            <v>GENERAL</v>
          </cell>
          <cell r="E89">
            <v>214</v>
          </cell>
          <cell r="F89">
            <v>214</v>
          </cell>
          <cell r="H89">
            <v>0</v>
          </cell>
          <cell r="I89">
            <v>214</v>
          </cell>
          <cell r="J89">
            <v>161</v>
          </cell>
          <cell r="K89">
            <v>375</v>
          </cell>
          <cell r="L89" t="str">
            <v xml:space="preserve"> Total</v>
          </cell>
        </row>
        <row r="90">
          <cell r="A90" t="str">
            <v>PCDAA450 Total</v>
          </cell>
          <cell r="B90">
            <v>450</v>
          </cell>
          <cell r="C90" t="str">
            <v>PCDAA</v>
          </cell>
          <cell r="D90" t="str">
            <v>GENERAL</v>
          </cell>
          <cell r="E90">
            <v>187546</v>
          </cell>
          <cell r="F90">
            <v>187546</v>
          </cell>
          <cell r="H90">
            <v>0</v>
          </cell>
          <cell r="I90">
            <v>187546</v>
          </cell>
          <cell r="J90">
            <v>840</v>
          </cell>
          <cell r="K90">
            <v>188386</v>
          </cell>
          <cell r="L90" t="str">
            <v xml:space="preserve"> Total</v>
          </cell>
        </row>
        <row r="91">
          <cell r="A91" t="str">
            <v>PCDAA452 Total</v>
          </cell>
          <cell r="B91">
            <v>452</v>
          </cell>
          <cell r="C91" t="str">
            <v>PCDAA</v>
          </cell>
          <cell r="D91" t="str">
            <v>GENERAL</v>
          </cell>
          <cell r="E91">
            <v>385</v>
          </cell>
          <cell r="F91">
            <v>385</v>
          </cell>
          <cell r="H91">
            <v>0</v>
          </cell>
          <cell r="I91">
            <v>385</v>
          </cell>
          <cell r="J91">
            <v>-385</v>
          </cell>
          <cell r="K91">
            <v>0</v>
          </cell>
          <cell r="L91" t="str">
            <v xml:space="preserve"> Total</v>
          </cell>
        </row>
        <row r="92">
          <cell r="A92" t="str">
            <v>PCDAA453 Total</v>
          </cell>
          <cell r="B92">
            <v>453</v>
          </cell>
          <cell r="C92" t="str">
            <v>PCDAA</v>
          </cell>
          <cell r="D92" t="str">
            <v>GENERAL</v>
          </cell>
          <cell r="E92">
            <v>14075</v>
          </cell>
          <cell r="F92">
            <v>14075</v>
          </cell>
          <cell r="H92">
            <v>0</v>
          </cell>
          <cell r="I92">
            <v>14075</v>
          </cell>
          <cell r="J92">
            <v>-157</v>
          </cell>
          <cell r="K92">
            <v>13918</v>
          </cell>
          <cell r="L92" t="str">
            <v xml:space="preserve"> Total</v>
          </cell>
        </row>
        <row r="93">
          <cell r="A93" t="str">
            <v>PCDAA454 Total</v>
          </cell>
          <cell r="B93">
            <v>454</v>
          </cell>
          <cell r="C93" t="str">
            <v>PCDAA</v>
          </cell>
          <cell r="D93" t="str">
            <v>GENERAL</v>
          </cell>
          <cell r="E93">
            <v>30913</v>
          </cell>
          <cell r="F93">
            <v>30913</v>
          </cell>
          <cell r="H93">
            <v>0</v>
          </cell>
          <cell r="I93">
            <v>30913</v>
          </cell>
          <cell r="J93">
            <v>4516</v>
          </cell>
          <cell r="K93">
            <v>35429</v>
          </cell>
          <cell r="L93" t="str">
            <v xml:space="preserve"> Total</v>
          </cell>
        </row>
        <row r="94">
          <cell r="A94" t="str">
            <v>PCDAA900 Total</v>
          </cell>
          <cell r="B94">
            <v>900</v>
          </cell>
          <cell r="C94" t="str">
            <v>PCDAA</v>
          </cell>
          <cell r="D94" t="str">
            <v>GENERAL</v>
          </cell>
          <cell r="E94">
            <v>2000</v>
          </cell>
          <cell r="F94">
            <v>2000</v>
          </cell>
          <cell r="H94">
            <v>0</v>
          </cell>
          <cell r="I94">
            <v>2000</v>
          </cell>
          <cell r="J94">
            <v>-2000</v>
          </cell>
          <cell r="K94">
            <v>0</v>
          </cell>
          <cell r="L94" t="str">
            <v xml:space="preserve"> Total</v>
          </cell>
        </row>
        <row r="95">
          <cell r="A95" t="str">
            <v>PCDAA2300 Total</v>
          </cell>
          <cell r="B95">
            <v>2300</v>
          </cell>
          <cell r="C95" t="str">
            <v>PCDAA</v>
          </cell>
          <cell r="D95" t="str">
            <v>GENERAL</v>
          </cell>
          <cell r="E95">
            <v>4248</v>
          </cell>
          <cell r="F95">
            <v>4248</v>
          </cell>
          <cell r="H95">
            <v>0</v>
          </cell>
          <cell r="I95">
            <v>4248</v>
          </cell>
          <cell r="J95">
            <v>-748</v>
          </cell>
          <cell r="K95">
            <v>3500</v>
          </cell>
          <cell r="L95" t="str">
            <v xml:space="preserve"> Total</v>
          </cell>
        </row>
        <row r="96">
          <cell r="A96" t="str">
            <v>PCDAA3040 Total</v>
          </cell>
          <cell r="B96">
            <v>3040</v>
          </cell>
          <cell r="C96" t="str">
            <v>PCDAA</v>
          </cell>
          <cell r="D96" t="str">
            <v>GENERAL</v>
          </cell>
          <cell r="E96">
            <v>212</v>
          </cell>
          <cell r="F96">
            <v>212</v>
          </cell>
          <cell r="H96">
            <v>0</v>
          </cell>
          <cell r="I96">
            <v>212</v>
          </cell>
          <cell r="J96">
            <v>-12</v>
          </cell>
          <cell r="K96">
            <v>200</v>
          </cell>
          <cell r="L96" t="str">
            <v xml:space="preserve"> Total</v>
          </cell>
        </row>
        <row r="97">
          <cell r="A97" t="str">
            <v>PCEAA450 Total</v>
          </cell>
          <cell r="B97">
            <v>450</v>
          </cell>
          <cell r="C97" t="str">
            <v>PCEAA</v>
          </cell>
          <cell r="D97" t="str">
            <v>GENERAL</v>
          </cell>
          <cell r="E97">
            <v>255859</v>
          </cell>
          <cell r="F97">
            <v>255859</v>
          </cell>
          <cell r="H97">
            <v>0</v>
          </cell>
          <cell r="I97">
            <v>255859</v>
          </cell>
          <cell r="J97">
            <v>-1760</v>
          </cell>
          <cell r="K97">
            <v>254099</v>
          </cell>
          <cell r="L97" t="str">
            <v xml:space="preserve"> Total</v>
          </cell>
        </row>
        <row r="98">
          <cell r="A98" t="str">
            <v>PCEAA452 Total</v>
          </cell>
          <cell r="B98">
            <v>452</v>
          </cell>
          <cell r="C98" t="str">
            <v>PCEAA</v>
          </cell>
          <cell r="D98" t="str">
            <v>GENERAL</v>
          </cell>
          <cell r="E98">
            <v>2336</v>
          </cell>
          <cell r="F98">
            <v>2336</v>
          </cell>
          <cell r="H98">
            <v>0</v>
          </cell>
          <cell r="I98">
            <v>2336</v>
          </cell>
          <cell r="J98">
            <v>-2336</v>
          </cell>
          <cell r="K98">
            <v>0</v>
          </cell>
          <cell r="L98" t="str">
            <v xml:space="preserve"> Total</v>
          </cell>
        </row>
        <row r="99">
          <cell r="A99" t="str">
            <v>PCEAA453 Total</v>
          </cell>
          <cell r="B99">
            <v>453</v>
          </cell>
          <cell r="C99" t="str">
            <v>PCEAA</v>
          </cell>
          <cell r="D99" t="str">
            <v>GENERAL</v>
          </cell>
          <cell r="E99">
            <v>19020</v>
          </cell>
          <cell r="F99">
            <v>19020</v>
          </cell>
          <cell r="H99">
            <v>0</v>
          </cell>
          <cell r="I99">
            <v>19020</v>
          </cell>
          <cell r="J99">
            <v>-1256</v>
          </cell>
          <cell r="K99">
            <v>17764</v>
          </cell>
          <cell r="L99" t="str">
            <v xml:space="preserve"> Total</v>
          </cell>
        </row>
        <row r="100">
          <cell r="A100" t="str">
            <v>PCEAA454 Total</v>
          </cell>
          <cell r="B100">
            <v>454</v>
          </cell>
          <cell r="C100" t="str">
            <v>PCEAA</v>
          </cell>
          <cell r="D100" t="str">
            <v>GENERAL</v>
          </cell>
          <cell r="E100">
            <v>42471</v>
          </cell>
          <cell r="F100">
            <v>42471</v>
          </cell>
          <cell r="H100">
            <v>0</v>
          </cell>
          <cell r="I100">
            <v>42471</v>
          </cell>
          <cell r="J100">
            <v>4877</v>
          </cell>
          <cell r="K100">
            <v>47348</v>
          </cell>
          <cell r="L100" t="str">
            <v xml:space="preserve"> Total</v>
          </cell>
        </row>
        <row r="101">
          <cell r="A101" t="str">
            <v>PCEAA900 Total</v>
          </cell>
          <cell r="B101">
            <v>900</v>
          </cell>
          <cell r="C101" t="str">
            <v>PCEAA</v>
          </cell>
          <cell r="D101" t="str">
            <v>GENERAL</v>
          </cell>
          <cell r="E101">
            <v>2000</v>
          </cell>
          <cell r="F101">
            <v>2000</v>
          </cell>
          <cell r="H101">
            <v>0</v>
          </cell>
          <cell r="I101">
            <v>2000</v>
          </cell>
          <cell r="J101">
            <v>-2000</v>
          </cell>
          <cell r="K101">
            <v>0</v>
          </cell>
          <cell r="L101" t="str">
            <v xml:space="preserve"> Total</v>
          </cell>
        </row>
        <row r="102">
          <cell r="A102" t="str">
            <v>PCEAA2300 Total</v>
          </cell>
          <cell r="B102">
            <v>2300</v>
          </cell>
          <cell r="C102" t="str">
            <v>PCEAA</v>
          </cell>
          <cell r="D102" t="str">
            <v>GENERAL</v>
          </cell>
          <cell r="E102">
            <v>1632</v>
          </cell>
          <cell r="F102">
            <v>1632</v>
          </cell>
          <cell r="H102">
            <v>0</v>
          </cell>
          <cell r="I102">
            <v>1632</v>
          </cell>
          <cell r="J102">
            <v>-132</v>
          </cell>
          <cell r="K102">
            <v>1500</v>
          </cell>
          <cell r="L102" t="str">
            <v xml:space="preserve"> Total</v>
          </cell>
        </row>
        <row r="103">
          <cell r="A103" t="str">
            <v>PCEAA3040 Total</v>
          </cell>
          <cell r="B103">
            <v>3040</v>
          </cell>
          <cell r="C103" t="str">
            <v>PCEAA</v>
          </cell>
          <cell r="D103" t="str">
            <v>GENERAL</v>
          </cell>
          <cell r="E103">
            <v>103</v>
          </cell>
          <cell r="F103">
            <v>103</v>
          </cell>
          <cell r="H103">
            <v>0</v>
          </cell>
          <cell r="I103">
            <v>103</v>
          </cell>
          <cell r="J103">
            <v>-3</v>
          </cell>
          <cell r="K103">
            <v>100</v>
          </cell>
          <cell r="L103" t="str">
            <v xml:space="preserve"> Total</v>
          </cell>
        </row>
        <row r="104">
          <cell r="A104" t="str">
            <v>PCFAA450 Total</v>
          </cell>
          <cell r="B104">
            <v>450</v>
          </cell>
          <cell r="C104" t="str">
            <v>PCFAA</v>
          </cell>
          <cell r="D104" t="str">
            <v>GENERAL</v>
          </cell>
          <cell r="E104">
            <v>121927</v>
          </cell>
          <cell r="F104">
            <v>121927</v>
          </cell>
          <cell r="H104">
            <v>0</v>
          </cell>
          <cell r="I104">
            <v>121927</v>
          </cell>
          <cell r="J104">
            <v>-49424</v>
          </cell>
          <cell r="K104">
            <v>72503</v>
          </cell>
          <cell r="L104" t="str">
            <v xml:space="preserve"> Total</v>
          </cell>
        </row>
        <row r="105">
          <cell r="A105" t="str">
            <v>PCFAA453 Total</v>
          </cell>
          <cell r="B105">
            <v>453</v>
          </cell>
          <cell r="C105" t="str">
            <v>PCFAA</v>
          </cell>
          <cell r="D105" t="str">
            <v>GENERAL</v>
          </cell>
          <cell r="E105">
            <v>9015</v>
          </cell>
          <cell r="F105">
            <v>9015</v>
          </cell>
          <cell r="H105">
            <v>0</v>
          </cell>
          <cell r="I105">
            <v>9015</v>
          </cell>
          <cell r="J105">
            <v>-4311</v>
          </cell>
          <cell r="K105">
            <v>4704</v>
          </cell>
          <cell r="L105" t="str">
            <v xml:space="preserve"> Total</v>
          </cell>
        </row>
        <row r="106">
          <cell r="A106" t="str">
            <v>PCFAA454 Total</v>
          </cell>
          <cell r="B106">
            <v>454</v>
          </cell>
          <cell r="C106" t="str">
            <v>PCFAA</v>
          </cell>
          <cell r="D106" t="str">
            <v>GENERAL</v>
          </cell>
          <cell r="E106">
            <v>20056</v>
          </cell>
          <cell r="F106">
            <v>20056</v>
          </cell>
          <cell r="H106">
            <v>0</v>
          </cell>
          <cell r="I106">
            <v>20056</v>
          </cell>
          <cell r="J106">
            <v>-6421</v>
          </cell>
          <cell r="K106">
            <v>13635</v>
          </cell>
          <cell r="L106" t="str">
            <v xml:space="preserve"> Total</v>
          </cell>
        </row>
        <row r="107">
          <cell r="A107" t="str">
            <v>PCFAA900 Total</v>
          </cell>
          <cell r="B107">
            <v>900</v>
          </cell>
          <cell r="C107" t="str">
            <v>PCFAA</v>
          </cell>
          <cell r="D107" t="str">
            <v>GENERAL</v>
          </cell>
          <cell r="E107">
            <v>2000</v>
          </cell>
          <cell r="F107">
            <v>2000</v>
          </cell>
          <cell r="H107">
            <v>0</v>
          </cell>
          <cell r="I107">
            <v>2000</v>
          </cell>
          <cell r="J107">
            <v>-2000</v>
          </cell>
          <cell r="K107">
            <v>0</v>
          </cell>
          <cell r="L107" t="str">
            <v xml:space="preserve"> Total</v>
          </cell>
        </row>
        <row r="108">
          <cell r="A108" t="str">
            <v>PCFAA2300 Total</v>
          </cell>
          <cell r="B108">
            <v>2300</v>
          </cell>
          <cell r="C108" t="str">
            <v>PCFAA</v>
          </cell>
          <cell r="D108" t="str">
            <v>GENERAL</v>
          </cell>
          <cell r="E108">
            <v>900</v>
          </cell>
          <cell r="F108">
            <v>900</v>
          </cell>
          <cell r="H108">
            <v>0</v>
          </cell>
          <cell r="I108">
            <v>900</v>
          </cell>
          <cell r="J108">
            <v>-900</v>
          </cell>
          <cell r="K108">
            <v>0</v>
          </cell>
          <cell r="L108" t="str">
            <v xml:space="preserve"> Total</v>
          </cell>
        </row>
        <row r="109">
          <cell r="A109" t="str">
            <v>PCFAA3040 Total</v>
          </cell>
          <cell r="B109">
            <v>3040</v>
          </cell>
          <cell r="C109" t="str">
            <v>PCFAA</v>
          </cell>
          <cell r="D109" t="str">
            <v>GENERAL</v>
          </cell>
          <cell r="E109">
            <v>4000</v>
          </cell>
          <cell r="F109">
            <v>4000</v>
          </cell>
          <cell r="H109">
            <v>0</v>
          </cell>
          <cell r="I109">
            <v>4000</v>
          </cell>
          <cell r="J109">
            <v>-4000</v>
          </cell>
          <cell r="K109">
            <v>0</v>
          </cell>
          <cell r="L109" t="str">
            <v xml:space="preserve"> Total</v>
          </cell>
        </row>
        <row r="110">
          <cell r="A110" t="str">
            <v>PCFAA3056 Total</v>
          </cell>
          <cell r="B110">
            <v>3056</v>
          </cell>
          <cell r="C110" t="str">
            <v>PCFAA</v>
          </cell>
          <cell r="D110" t="str">
            <v>GENERAL</v>
          </cell>
          <cell r="E110">
            <v>7200</v>
          </cell>
          <cell r="F110">
            <v>7200</v>
          </cell>
          <cell r="H110">
            <v>0</v>
          </cell>
          <cell r="I110">
            <v>7200</v>
          </cell>
          <cell r="J110">
            <v>-7200</v>
          </cell>
          <cell r="K110">
            <v>0</v>
          </cell>
          <cell r="L110" t="str">
            <v xml:space="preserve"> Total</v>
          </cell>
        </row>
        <row r="111">
          <cell r="A111" t="str">
            <v>PFEAA4400 Total</v>
          </cell>
          <cell r="B111">
            <v>4400</v>
          </cell>
          <cell r="C111" t="str">
            <v>PFEAA</v>
          </cell>
          <cell r="D111" t="str">
            <v>GENERAL</v>
          </cell>
          <cell r="E111">
            <v>22000</v>
          </cell>
          <cell r="F111">
            <v>22000</v>
          </cell>
          <cell r="H111">
            <v>0</v>
          </cell>
          <cell r="I111">
            <v>22000</v>
          </cell>
          <cell r="J111">
            <v>-22000</v>
          </cell>
          <cell r="K111">
            <v>0</v>
          </cell>
          <cell r="L111" t="str">
            <v xml:space="preserve"> Total</v>
          </cell>
        </row>
        <row r="112">
          <cell r="A112" t="str">
            <v>PFHAA8280 Total</v>
          </cell>
          <cell r="B112">
            <v>8280</v>
          </cell>
          <cell r="C112" t="str">
            <v>PFHAA</v>
          </cell>
          <cell r="D112" t="str">
            <v>GENERAL</v>
          </cell>
          <cell r="E112">
            <v>-465814</v>
          </cell>
          <cell r="F112">
            <v>-465814</v>
          </cell>
          <cell r="H112">
            <v>0</v>
          </cell>
          <cell r="I112">
            <v>-465814</v>
          </cell>
          <cell r="J112">
            <v>-99581</v>
          </cell>
          <cell r="K112">
            <v>-565395</v>
          </cell>
          <cell r="L112" t="str">
            <v xml:space="preserve"> Total</v>
          </cell>
        </row>
        <row r="113">
          <cell r="A113" t="str">
            <v>PHAAA7000 Total</v>
          </cell>
          <cell r="B113">
            <v>7000</v>
          </cell>
          <cell r="C113" t="str">
            <v>PHAAA</v>
          </cell>
          <cell r="D113" t="str">
            <v>GENERAL</v>
          </cell>
          <cell r="E113">
            <v>1309933</v>
          </cell>
          <cell r="F113">
            <v>1309933</v>
          </cell>
          <cell r="H113">
            <v>0</v>
          </cell>
          <cell r="I113">
            <v>1309933</v>
          </cell>
          <cell r="J113">
            <v>604257</v>
          </cell>
          <cell r="K113">
            <v>1914190</v>
          </cell>
          <cell r="L113" t="str">
            <v xml:space="preserve"> Total</v>
          </cell>
        </row>
        <row r="114">
          <cell r="A114" t="str">
            <v>PHBAA1500 Total</v>
          </cell>
          <cell r="B114">
            <v>1500</v>
          </cell>
          <cell r="C114" t="str">
            <v>PHBAA</v>
          </cell>
          <cell r="D114" t="str">
            <v>GENERAL</v>
          </cell>
          <cell r="E114">
            <v>36884</v>
          </cell>
          <cell r="F114">
            <v>36884</v>
          </cell>
          <cell r="H114">
            <v>0</v>
          </cell>
          <cell r="I114">
            <v>36884</v>
          </cell>
          <cell r="J114">
            <v>-31634</v>
          </cell>
          <cell r="K114">
            <v>5250</v>
          </cell>
          <cell r="L114" t="str">
            <v xml:space="preserve"> Total</v>
          </cell>
        </row>
        <row r="115">
          <cell r="A115" t="str">
            <v>PHBAA1510 Total</v>
          </cell>
          <cell r="B115">
            <v>1510</v>
          </cell>
          <cell r="C115" t="str">
            <v>PHBAA</v>
          </cell>
          <cell r="D115" t="str">
            <v>GENERAL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10480</v>
          </cell>
          <cell r="K115">
            <v>10480</v>
          </cell>
          <cell r="L115" t="str">
            <v xml:space="preserve"> Total</v>
          </cell>
        </row>
        <row r="116">
          <cell r="A116" t="str">
            <v>PHDAA1500 Total</v>
          </cell>
          <cell r="B116">
            <v>1500</v>
          </cell>
          <cell r="C116" t="str">
            <v>PHDAA</v>
          </cell>
          <cell r="D116" t="str">
            <v>GENERAL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2292</v>
          </cell>
          <cell r="K116">
            <v>2292</v>
          </cell>
          <cell r="L116" t="str">
            <v xml:space="preserve"> Total</v>
          </cell>
        </row>
        <row r="117">
          <cell r="A117" t="str">
            <v>PHDAA1510 Total</v>
          </cell>
          <cell r="B117">
            <v>1510</v>
          </cell>
          <cell r="C117" t="str">
            <v>PHDAA</v>
          </cell>
          <cell r="D117" t="str">
            <v>GENERAL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1644</v>
          </cell>
          <cell r="K117">
            <v>1644</v>
          </cell>
          <cell r="L117" t="str">
            <v xml:space="preserve"> Total</v>
          </cell>
        </row>
        <row r="118">
          <cell r="A118" t="str">
            <v>PHEAA1500 Total</v>
          </cell>
          <cell r="B118">
            <v>1500</v>
          </cell>
          <cell r="C118" t="str">
            <v>PHEAA</v>
          </cell>
          <cell r="D118" t="str">
            <v>GENERAL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10230</v>
          </cell>
          <cell r="K118">
            <v>10230</v>
          </cell>
          <cell r="L118" t="str">
            <v xml:space="preserve"> Total</v>
          </cell>
        </row>
        <row r="119">
          <cell r="A119" t="str">
            <v>PHEAA1510 Total</v>
          </cell>
          <cell r="B119">
            <v>1510</v>
          </cell>
          <cell r="C119" t="str">
            <v>PHEAA</v>
          </cell>
          <cell r="D119" t="str">
            <v>GENERAL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7640</v>
          </cell>
          <cell r="K119">
            <v>7640</v>
          </cell>
          <cell r="L119" t="str">
            <v xml:space="preserve"> Total</v>
          </cell>
        </row>
        <row r="120">
          <cell r="A120" t="str">
            <v>PHFAA1510 Total</v>
          </cell>
          <cell r="B120">
            <v>1510</v>
          </cell>
          <cell r="C120" t="str">
            <v>PHFAA</v>
          </cell>
          <cell r="D120" t="str">
            <v>GENERAL</v>
          </cell>
          <cell r="E120">
            <v>415074</v>
          </cell>
          <cell r="F120">
            <v>415074</v>
          </cell>
          <cell r="H120">
            <v>0</v>
          </cell>
          <cell r="I120">
            <v>415074</v>
          </cell>
          <cell r="J120">
            <v>-412574</v>
          </cell>
          <cell r="K120">
            <v>2500</v>
          </cell>
          <cell r="L120" t="str">
            <v xml:space="preserve"> Total</v>
          </cell>
        </row>
        <row r="121">
          <cell r="A121" t="str">
            <v>PHGAA1510 Total</v>
          </cell>
          <cell r="B121">
            <v>1510</v>
          </cell>
          <cell r="C121" t="str">
            <v>PHGAA</v>
          </cell>
          <cell r="D121" t="str">
            <v>GENERAL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9067</v>
          </cell>
          <cell r="K121">
            <v>9067</v>
          </cell>
          <cell r="L121" t="str">
            <v xml:space="preserve"> Total</v>
          </cell>
        </row>
        <row r="122">
          <cell r="A122" t="str">
            <v>PHHAA1510 Total</v>
          </cell>
          <cell r="B122">
            <v>1510</v>
          </cell>
          <cell r="C122" t="str">
            <v>PHHAA</v>
          </cell>
          <cell r="D122" t="str">
            <v>GENERAL</v>
          </cell>
          <cell r="E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11304</v>
          </cell>
          <cell r="K122">
            <v>11304</v>
          </cell>
          <cell r="L122" t="str">
            <v xml:space="preserve"> Total</v>
          </cell>
        </row>
        <row r="123">
          <cell r="A123" t="str">
            <v>PHIAA1510 Total</v>
          </cell>
          <cell r="B123">
            <v>1510</v>
          </cell>
          <cell r="C123" t="str">
            <v>PHIAA</v>
          </cell>
          <cell r="D123" t="str">
            <v>GENERAL</v>
          </cell>
          <cell r="E123">
            <v>0</v>
          </cell>
          <cell r="F123">
            <v>0</v>
          </cell>
          <cell r="H123">
            <v>0</v>
          </cell>
          <cell r="I123">
            <v>0</v>
          </cell>
          <cell r="J123">
            <v>11304</v>
          </cell>
          <cell r="K123">
            <v>11304</v>
          </cell>
          <cell r="L123" t="str">
            <v xml:space="preserve"> Total</v>
          </cell>
        </row>
        <row r="124">
          <cell r="A124" t="str">
            <v>PHJAA1510 Total</v>
          </cell>
          <cell r="B124">
            <v>1510</v>
          </cell>
          <cell r="C124" t="str">
            <v>PHJAA</v>
          </cell>
          <cell r="D124" t="str">
            <v>GENERAL</v>
          </cell>
          <cell r="E124">
            <v>0</v>
          </cell>
          <cell r="F124">
            <v>0</v>
          </cell>
          <cell r="H124">
            <v>0</v>
          </cell>
          <cell r="I124">
            <v>0</v>
          </cell>
          <cell r="J124">
            <v>9891</v>
          </cell>
          <cell r="K124">
            <v>9891</v>
          </cell>
          <cell r="L124" t="str">
            <v xml:space="preserve"> Total</v>
          </cell>
        </row>
        <row r="125">
          <cell r="A125" t="str">
            <v>PHKAA1510 Total</v>
          </cell>
          <cell r="B125">
            <v>1510</v>
          </cell>
          <cell r="C125" t="str">
            <v>PHKAA</v>
          </cell>
          <cell r="D125" t="str">
            <v>GENERAL</v>
          </cell>
          <cell r="E125">
            <v>0</v>
          </cell>
          <cell r="F125">
            <v>0</v>
          </cell>
          <cell r="H125">
            <v>0</v>
          </cell>
          <cell r="I125">
            <v>0</v>
          </cell>
          <cell r="J125">
            <v>24728</v>
          </cell>
          <cell r="K125">
            <v>24728</v>
          </cell>
          <cell r="L125" t="str">
            <v xml:space="preserve"> Total</v>
          </cell>
        </row>
        <row r="126">
          <cell r="A126" t="str">
            <v>PHLAA1510 Total</v>
          </cell>
          <cell r="B126">
            <v>1510</v>
          </cell>
          <cell r="C126" t="str">
            <v>PHLAA</v>
          </cell>
          <cell r="D126" t="str">
            <v>GENERAL</v>
          </cell>
          <cell r="E126">
            <v>0</v>
          </cell>
          <cell r="F126">
            <v>0</v>
          </cell>
          <cell r="H126">
            <v>0</v>
          </cell>
          <cell r="I126">
            <v>0</v>
          </cell>
          <cell r="J126">
            <v>35325</v>
          </cell>
          <cell r="K126">
            <v>35325</v>
          </cell>
          <cell r="L126" t="str">
            <v xml:space="preserve"> Total</v>
          </cell>
        </row>
        <row r="127">
          <cell r="A127" t="str">
            <v>PHMAA1500 Total</v>
          </cell>
          <cell r="B127">
            <v>1500</v>
          </cell>
          <cell r="C127" t="str">
            <v>PHMAA</v>
          </cell>
          <cell r="D127" t="str">
            <v>GENERAL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13510</v>
          </cell>
          <cell r="K127">
            <v>13510</v>
          </cell>
          <cell r="L127" t="str">
            <v xml:space="preserve"> Total</v>
          </cell>
        </row>
        <row r="128">
          <cell r="A128" t="str">
            <v>PHMAA1510 Total</v>
          </cell>
          <cell r="B128">
            <v>1510</v>
          </cell>
          <cell r="C128" t="str">
            <v>PHMAA</v>
          </cell>
          <cell r="D128" t="str">
            <v>GENERAL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34383</v>
          </cell>
          <cell r="K128">
            <v>34383</v>
          </cell>
          <cell r="L128" t="str">
            <v xml:space="preserve"> Total</v>
          </cell>
        </row>
        <row r="129">
          <cell r="A129" t="str">
            <v>PHNAA1510 Total</v>
          </cell>
          <cell r="B129">
            <v>1510</v>
          </cell>
          <cell r="C129" t="str">
            <v>PHNAA</v>
          </cell>
          <cell r="D129" t="str">
            <v>GENERAL</v>
          </cell>
          <cell r="E129">
            <v>0</v>
          </cell>
          <cell r="F129">
            <v>0</v>
          </cell>
          <cell r="H129">
            <v>0</v>
          </cell>
          <cell r="I129">
            <v>0</v>
          </cell>
          <cell r="J129">
            <v>58404</v>
          </cell>
          <cell r="K129">
            <v>58404</v>
          </cell>
          <cell r="L129" t="str">
            <v xml:space="preserve"> Total</v>
          </cell>
        </row>
        <row r="130">
          <cell r="A130" t="str">
            <v>PHOAA1510 Total</v>
          </cell>
          <cell r="B130">
            <v>1510</v>
          </cell>
          <cell r="C130" t="str">
            <v>PHOAA</v>
          </cell>
          <cell r="D130" t="str">
            <v>GENERAL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J130">
            <v>46158</v>
          </cell>
          <cell r="K130">
            <v>46158</v>
          </cell>
          <cell r="L130" t="str">
            <v xml:space="preserve"> Total</v>
          </cell>
        </row>
        <row r="131">
          <cell r="A131" t="str">
            <v>PHPAA1510 Total</v>
          </cell>
          <cell r="B131">
            <v>1510</v>
          </cell>
          <cell r="C131" t="str">
            <v>PHPAA</v>
          </cell>
          <cell r="D131" t="str">
            <v>GENERAL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J131">
            <v>144833</v>
          </cell>
          <cell r="K131">
            <v>144833</v>
          </cell>
          <cell r="L131" t="str">
            <v xml:space="preserve"> Total</v>
          </cell>
        </row>
        <row r="132">
          <cell r="A132" t="str">
            <v>PHQAA1510 Total</v>
          </cell>
          <cell r="B132">
            <v>1510</v>
          </cell>
          <cell r="C132" t="str">
            <v>PHQAA</v>
          </cell>
          <cell r="D132" t="str">
            <v>GENERAL</v>
          </cell>
          <cell r="E132">
            <v>0</v>
          </cell>
          <cell r="F132">
            <v>0</v>
          </cell>
          <cell r="H132">
            <v>0</v>
          </cell>
          <cell r="I132">
            <v>0</v>
          </cell>
          <cell r="J132">
            <v>240210</v>
          </cell>
          <cell r="K132">
            <v>240210</v>
          </cell>
          <cell r="L132" t="str">
            <v xml:space="preserve"> Total</v>
          </cell>
        </row>
        <row r="133">
          <cell r="A133" t="str">
            <v>PHRAA1510 Total</v>
          </cell>
          <cell r="B133">
            <v>1510</v>
          </cell>
          <cell r="C133" t="str">
            <v>PHRAA</v>
          </cell>
          <cell r="D133" t="str">
            <v>GENERAL</v>
          </cell>
          <cell r="E133">
            <v>0</v>
          </cell>
          <cell r="F133">
            <v>0</v>
          </cell>
          <cell r="H133">
            <v>0</v>
          </cell>
          <cell r="I133">
            <v>0</v>
          </cell>
          <cell r="J133">
            <v>13070</v>
          </cell>
          <cell r="K133">
            <v>13070</v>
          </cell>
          <cell r="L133" t="str">
            <v xml:space="preserve"> Total</v>
          </cell>
        </row>
        <row r="134">
          <cell r="A134" t="str">
            <v>PHSAA1510 Total</v>
          </cell>
          <cell r="B134">
            <v>1510</v>
          </cell>
          <cell r="C134" t="str">
            <v>PHSAA</v>
          </cell>
          <cell r="D134" t="str">
            <v>HWRC</v>
          </cell>
          <cell r="E134">
            <v>0</v>
          </cell>
          <cell r="F134">
            <v>0</v>
          </cell>
          <cell r="H134">
            <v>0</v>
          </cell>
          <cell r="I134">
            <v>0</v>
          </cell>
          <cell r="J134">
            <v>29673</v>
          </cell>
          <cell r="K134">
            <v>29673</v>
          </cell>
          <cell r="L134" t="str">
            <v xml:space="preserve"> Total</v>
          </cell>
        </row>
        <row r="135">
          <cell r="A135" t="str">
            <v>PJABA4402 Total</v>
          </cell>
          <cell r="B135">
            <v>4402</v>
          </cell>
          <cell r="C135" t="str">
            <v>PJABA</v>
          </cell>
          <cell r="D135" t="str">
            <v>GENERAL</v>
          </cell>
          <cell r="E135">
            <v>42929</v>
          </cell>
          <cell r="F135">
            <v>42929</v>
          </cell>
          <cell r="H135">
            <v>0</v>
          </cell>
          <cell r="I135">
            <v>42929</v>
          </cell>
          <cell r="J135">
            <v>1071272</v>
          </cell>
          <cell r="K135">
            <v>1114201</v>
          </cell>
          <cell r="L135" t="str">
            <v xml:space="preserve"> Total</v>
          </cell>
        </row>
        <row r="136">
          <cell r="A136" t="str">
            <v>PJACA4402 Total</v>
          </cell>
          <cell r="B136">
            <v>4402</v>
          </cell>
          <cell r="C136" t="str">
            <v>PJACA</v>
          </cell>
          <cell r="D136" t="str">
            <v>GENERAL</v>
          </cell>
          <cell r="E136">
            <v>17628</v>
          </cell>
          <cell r="F136">
            <v>17628</v>
          </cell>
          <cell r="H136">
            <v>0</v>
          </cell>
          <cell r="I136">
            <v>17628</v>
          </cell>
          <cell r="J136">
            <v>391522</v>
          </cell>
          <cell r="K136">
            <v>409150</v>
          </cell>
          <cell r="L136" t="str">
            <v xml:space="preserve"> Total</v>
          </cell>
        </row>
        <row r="137">
          <cell r="A137" t="str">
            <v>PJADA4402 Total</v>
          </cell>
          <cell r="B137">
            <v>4402</v>
          </cell>
          <cell r="C137" t="str">
            <v>PJADA</v>
          </cell>
          <cell r="D137" t="str">
            <v>GENERAL</v>
          </cell>
          <cell r="E137">
            <v>17642</v>
          </cell>
          <cell r="F137">
            <v>17642</v>
          </cell>
          <cell r="H137">
            <v>0</v>
          </cell>
          <cell r="I137">
            <v>17642</v>
          </cell>
          <cell r="J137">
            <v>2211233</v>
          </cell>
          <cell r="K137">
            <v>2228875</v>
          </cell>
          <cell r="L137" t="str">
            <v xml:space="preserve"> Total</v>
          </cell>
        </row>
        <row r="138">
          <cell r="A138" t="str">
            <v>PJAEA4402 Total</v>
          </cell>
          <cell r="B138">
            <v>4402</v>
          </cell>
          <cell r="C138" t="str">
            <v>PJAEA</v>
          </cell>
          <cell r="D138" t="str">
            <v>GENERAL</v>
          </cell>
          <cell r="E138">
            <v>20273</v>
          </cell>
          <cell r="F138">
            <v>20273</v>
          </cell>
          <cell r="H138">
            <v>0</v>
          </cell>
          <cell r="I138">
            <v>20273</v>
          </cell>
          <cell r="J138">
            <v>1231065</v>
          </cell>
          <cell r="K138">
            <v>1251338</v>
          </cell>
          <cell r="L138" t="str">
            <v xml:space="preserve"> Total</v>
          </cell>
        </row>
        <row r="139">
          <cell r="A139" t="str">
            <v>PJAFA4402 Total</v>
          </cell>
          <cell r="B139">
            <v>4402</v>
          </cell>
          <cell r="C139" t="str">
            <v>PJAFA</v>
          </cell>
          <cell r="D139" t="str">
            <v>GENERAL</v>
          </cell>
          <cell r="E139">
            <v>54594</v>
          </cell>
          <cell r="F139">
            <v>54594</v>
          </cell>
          <cell r="H139">
            <v>0</v>
          </cell>
          <cell r="I139">
            <v>54594</v>
          </cell>
          <cell r="J139">
            <v>1162497</v>
          </cell>
          <cell r="K139">
            <v>1217091</v>
          </cell>
          <cell r="L139" t="str">
            <v xml:space="preserve"> Total</v>
          </cell>
        </row>
        <row r="140">
          <cell r="A140" t="str">
            <v>PJBAA4402 Total</v>
          </cell>
          <cell r="B140">
            <v>4402</v>
          </cell>
          <cell r="C140" t="str">
            <v>PJBAA</v>
          </cell>
          <cell r="D140" t="str">
            <v>GENERAL</v>
          </cell>
          <cell r="E140">
            <v>946336</v>
          </cell>
          <cell r="F140">
            <v>946336</v>
          </cell>
          <cell r="H140">
            <v>0</v>
          </cell>
          <cell r="I140">
            <v>946336</v>
          </cell>
          <cell r="J140">
            <v>-946336</v>
          </cell>
          <cell r="K140">
            <v>0</v>
          </cell>
          <cell r="L140" t="str">
            <v xml:space="preserve"> Total</v>
          </cell>
        </row>
        <row r="141">
          <cell r="A141" t="str">
            <v>PJCAA4402 Total</v>
          </cell>
          <cell r="B141">
            <v>4402</v>
          </cell>
          <cell r="C141" t="str">
            <v>PJCAA</v>
          </cell>
          <cell r="D141" t="str">
            <v>GENERAL</v>
          </cell>
          <cell r="E141">
            <v>374583</v>
          </cell>
          <cell r="F141">
            <v>374583</v>
          </cell>
          <cell r="H141">
            <v>0</v>
          </cell>
          <cell r="I141">
            <v>374583</v>
          </cell>
          <cell r="J141">
            <v>-374583</v>
          </cell>
          <cell r="K141">
            <v>0</v>
          </cell>
          <cell r="L141" t="str">
            <v xml:space="preserve"> Total</v>
          </cell>
        </row>
        <row r="142">
          <cell r="A142" t="str">
            <v>PJDAA4402 Total</v>
          </cell>
          <cell r="B142">
            <v>4402</v>
          </cell>
          <cell r="C142" t="str">
            <v>PJDAA</v>
          </cell>
          <cell r="D142" t="str">
            <v>GENERAL</v>
          </cell>
          <cell r="E142">
            <v>2223270</v>
          </cell>
          <cell r="F142">
            <v>2223270</v>
          </cell>
          <cell r="H142">
            <v>0</v>
          </cell>
          <cell r="I142">
            <v>2223270</v>
          </cell>
          <cell r="J142">
            <v>-2223270</v>
          </cell>
          <cell r="K142">
            <v>0</v>
          </cell>
          <cell r="L142" t="str">
            <v xml:space="preserve"> Total</v>
          </cell>
        </row>
        <row r="143">
          <cell r="A143" t="str">
            <v>PJEAA4402 Total</v>
          </cell>
          <cell r="B143">
            <v>4402</v>
          </cell>
          <cell r="C143" t="str">
            <v>PJEAA</v>
          </cell>
          <cell r="D143" t="str">
            <v>GENERAL</v>
          </cell>
          <cell r="E143">
            <v>1053053</v>
          </cell>
          <cell r="F143">
            <v>1053053</v>
          </cell>
          <cell r="H143">
            <v>0</v>
          </cell>
          <cell r="I143">
            <v>1053053</v>
          </cell>
          <cell r="J143">
            <v>-1053053</v>
          </cell>
          <cell r="K143">
            <v>0</v>
          </cell>
          <cell r="L143" t="str">
            <v xml:space="preserve"> Total</v>
          </cell>
        </row>
        <row r="144">
          <cell r="A144" t="str">
            <v>PJFAA Total</v>
          </cell>
          <cell r="C144" t="str">
            <v>PJFAA</v>
          </cell>
          <cell r="D144" t="str">
            <v>GENERAL</v>
          </cell>
          <cell r="E144">
            <v>1043824</v>
          </cell>
          <cell r="F144">
            <v>1043824</v>
          </cell>
          <cell r="H144">
            <v>0</v>
          </cell>
          <cell r="I144">
            <v>1043824</v>
          </cell>
          <cell r="J144">
            <v>-1043824</v>
          </cell>
          <cell r="K144">
            <v>0</v>
          </cell>
          <cell r="L144" t="str">
            <v xml:space="preserve"> Total</v>
          </cell>
        </row>
        <row r="145">
          <cell r="A145" t="str">
            <v>PKBAA9402 Total</v>
          </cell>
          <cell r="B145">
            <v>9402</v>
          </cell>
          <cell r="C145" t="str">
            <v>PKBAA</v>
          </cell>
          <cell r="D145" t="str">
            <v>GENERAL</v>
          </cell>
          <cell r="E145">
            <v>-1028173</v>
          </cell>
          <cell r="F145">
            <v>-1028173</v>
          </cell>
          <cell r="H145">
            <v>0</v>
          </cell>
          <cell r="I145">
            <v>-1028173</v>
          </cell>
          <cell r="J145">
            <v>-33627</v>
          </cell>
          <cell r="K145">
            <v>-1061800</v>
          </cell>
          <cell r="L145" t="str">
            <v xml:space="preserve"> Total</v>
          </cell>
        </row>
        <row r="146">
          <cell r="A146" t="str">
            <v>PKDAA7200 Total</v>
          </cell>
          <cell r="B146">
            <v>7200</v>
          </cell>
          <cell r="C146" t="str">
            <v>PKDAA</v>
          </cell>
          <cell r="D146" t="str">
            <v>GENERAL</v>
          </cell>
          <cell r="E146">
            <v>250364</v>
          </cell>
          <cell r="F146">
            <v>250364</v>
          </cell>
          <cell r="H146">
            <v>0</v>
          </cell>
          <cell r="I146">
            <v>250364</v>
          </cell>
          <cell r="J146">
            <v>-250364</v>
          </cell>
          <cell r="K146">
            <v>0</v>
          </cell>
          <cell r="L146" t="str">
            <v xml:space="preserve"> Total</v>
          </cell>
        </row>
        <row r="147">
          <cell r="A147" t="str">
            <v>PKDAA7700 Total</v>
          </cell>
          <cell r="B147">
            <v>7700</v>
          </cell>
          <cell r="C147" t="str">
            <v>PKDAA</v>
          </cell>
          <cell r="D147" t="str">
            <v>GENERAL</v>
          </cell>
          <cell r="E147">
            <v>1187450</v>
          </cell>
          <cell r="F147">
            <v>1187450</v>
          </cell>
          <cell r="H147">
            <v>0</v>
          </cell>
          <cell r="I147">
            <v>1187450</v>
          </cell>
          <cell r="J147">
            <v>142124</v>
          </cell>
          <cell r="K147">
            <v>1329574</v>
          </cell>
          <cell r="L147" t="str">
            <v xml:space="preserve"> Total</v>
          </cell>
        </row>
        <row r="148">
          <cell r="A148" t="str">
            <v>PLAAA1421 Total</v>
          </cell>
          <cell r="B148">
            <v>1421</v>
          </cell>
          <cell r="C148" t="str">
            <v>PLAAA</v>
          </cell>
          <cell r="D148" t="str">
            <v>GENERAL</v>
          </cell>
          <cell r="E148">
            <v>3000</v>
          </cell>
          <cell r="F148">
            <v>3000</v>
          </cell>
          <cell r="H148">
            <v>0</v>
          </cell>
          <cell r="I148">
            <v>3000</v>
          </cell>
          <cell r="J148">
            <v>-1350</v>
          </cell>
          <cell r="K148">
            <v>1650</v>
          </cell>
          <cell r="L148" t="str">
            <v xml:space="preserve"> Total</v>
          </cell>
        </row>
        <row r="149">
          <cell r="A149" t="str">
            <v>PLAAA1521 Total</v>
          </cell>
          <cell r="B149">
            <v>1521</v>
          </cell>
          <cell r="C149" t="str">
            <v>PLAAA</v>
          </cell>
          <cell r="D149" t="str">
            <v>GENERAL</v>
          </cell>
          <cell r="E149">
            <v>50000</v>
          </cell>
          <cell r="F149">
            <v>50000</v>
          </cell>
          <cell r="H149">
            <v>0</v>
          </cell>
          <cell r="I149">
            <v>50000</v>
          </cell>
          <cell r="J149">
            <v>-25000</v>
          </cell>
          <cell r="K149">
            <v>25000</v>
          </cell>
          <cell r="L149" t="str">
            <v xml:space="preserve"> Total</v>
          </cell>
        </row>
        <row r="150">
          <cell r="A150" t="str">
            <v>PLAAA1643 Total</v>
          </cell>
          <cell r="B150">
            <v>1643</v>
          </cell>
          <cell r="C150" t="str">
            <v>PLAAA</v>
          </cell>
          <cell r="D150" t="str">
            <v>GENERAL</v>
          </cell>
          <cell r="E150">
            <v>10843</v>
          </cell>
          <cell r="F150">
            <v>10843</v>
          </cell>
          <cell r="H150">
            <v>0</v>
          </cell>
          <cell r="I150">
            <v>10843</v>
          </cell>
          <cell r="J150">
            <v>-4607</v>
          </cell>
          <cell r="K150">
            <v>6236</v>
          </cell>
          <cell r="L150" t="str">
            <v xml:space="preserve"> Total</v>
          </cell>
        </row>
        <row r="151">
          <cell r="A151" t="str">
            <v>PLBAA1421 Total</v>
          </cell>
          <cell r="B151">
            <v>1421</v>
          </cell>
          <cell r="C151" t="str">
            <v>PLBAA</v>
          </cell>
          <cell r="D151" t="str">
            <v>GENERAL</v>
          </cell>
          <cell r="E151">
            <v>10000</v>
          </cell>
          <cell r="F151">
            <v>10000</v>
          </cell>
          <cell r="H151">
            <v>0</v>
          </cell>
          <cell r="I151">
            <v>10000</v>
          </cell>
          <cell r="J151">
            <v>3860</v>
          </cell>
          <cell r="K151">
            <v>13860</v>
          </cell>
          <cell r="L151" t="str">
            <v xml:space="preserve"> Total</v>
          </cell>
        </row>
        <row r="152">
          <cell r="A152" t="str">
            <v>PLBAA1520 Total</v>
          </cell>
          <cell r="B152">
            <v>1520</v>
          </cell>
          <cell r="C152" t="str">
            <v>PLBAA</v>
          </cell>
          <cell r="D152" t="str">
            <v>GENERAL</v>
          </cell>
          <cell r="E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2250</v>
          </cell>
          <cell r="K152">
            <v>2250</v>
          </cell>
          <cell r="L152" t="str">
            <v xml:space="preserve"> Total</v>
          </cell>
        </row>
        <row r="153">
          <cell r="A153" t="str">
            <v>PLBAA1521 Total</v>
          </cell>
          <cell r="B153">
            <v>1521</v>
          </cell>
          <cell r="C153" t="str">
            <v>PLBAA</v>
          </cell>
          <cell r="D153" t="str">
            <v>GENERAL</v>
          </cell>
          <cell r="E153">
            <v>28750</v>
          </cell>
          <cell r="F153">
            <v>28750</v>
          </cell>
          <cell r="H153">
            <v>0</v>
          </cell>
          <cell r="I153">
            <v>28750</v>
          </cell>
          <cell r="J153">
            <v>-889</v>
          </cell>
          <cell r="K153">
            <v>27861</v>
          </cell>
          <cell r="L153" t="str">
            <v xml:space="preserve"> Total</v>
          </cell>
        </row>
        <row r="154">
          <cell r="A154" t="str">
            <v>PLBAA1643 Total</v>
          </cell>
          <cell r="B154">
            <v>1643</v>
          </cell>
          <cell r="C154" t="str">
            <v>PLBAA</v>
          </cell>
          <cell r="D154" t="str">
            <v>GENERAL</v>
          </cell>
          <cell r="E154">
            <v>29697</v>
          </cell>
          <cell r="F154">
            <v>29697</v>
          </cell>
          <cell r="H154">
            <v>0</v>
          </cell>
          <cell r="I154">
            <v>29697</v>
          </cell>
          <cell r="J154">
            <v>-5715</v>
          </cell>
          <cell r="K154">
            <v>23982</v>
          </cell>
          <cell r="L154" t="str">
            <v xml:space="preserve"> Total</v>
          </cell>
        </row>
        <row r="155">
          <cell r="A155" t="str">
            <v>PLBAA3420 Total</v>
          </cell>
          <cell r="B155">
            <v>3420</v>
          </cell>
          <cell r="C155" t="str">
            <v>PLBAA</v>
          </cell>
          <cell r="D155" t="str">
            <v>GENERAL</v>
          </cell>
          <cell r="E155">
            <v>7980</v>
          </cell>
          <cell r="F155">
            <v>7980</v>
          </cell>
          <cell r="H155">
            <v>0</v>
          </cell>
          <cell r="I155">
            <v>7980</v>
          </cell>
          <cell r="J155">
            <v>399</v>
          </cell>
          <cell r="K155">
            <v>8379</v>
          </cell>
          <cell r="L155" t="str">
            <v xml:space="preserve"> Total</v>
          </cell>
        </row>
        <row r="156">
          <cell r="A156" t="str">
            <v>PLCAA1643 Total</v>
          </cell>
          <cell r="B156">
            <v>1643</v>
          </cell>
          <cell r="C156" t="str">
            <v>PLCAA</v>
          </cell>
          <cell r="D156" t="str">
            <v>WASTE FACITLTIES</v>
          </cell>
          <cell r="E156">
            <v>37844</v>
          </cell>
          <cell r="F156">
            <v>37844</v>
          </cell>
          <cell r="H156">
            <v>0</v>
          </cell>
          <cell r="I156">
            <v>37844</v>
          </cell>
          <cell r="J156">
            <v>-12954</v>
          </cell>
          <cell r="K156">
            <v>24890</v>
          </cell>
          <cell r="L156" t="str">
            <v xml:space="preserve"> Total</v>
          </cell>
        </row>
        <row r="157">
          <cell r="A157" t="str">
            <v>PLCAB1060 Total</v>
          </cell>
          <cell r="B157">
            <v>1060</v>
          </cell>
          <cell r="C157" t="str">
            <v>PLCAB</v>
          </cell>
          <cell r="D157" t="str">
            <v>GENERAL</v>
          </cell>
          <cell r="E157">
            <v>15000</v>
          </cell>
          <cell r="F157">
            <v>15000</v>
          </cell>
          <cell r="H157">
            <v>0</v>
          </cell>
          <cell r="I157">
            <v>15000</v>
          </cell>
          <cell r="J157">
            <v>-15000</v>
          </cell>
          <cell r="K157">
            <v>0</v>
          </cell>
          <cell r="L157" t="str">
            <v xml:space="preserve"> Total</v>
          </cell>
        </row>
        <row r="158">
          <cell r="A158" t="str">
            <v>PLCAB3424 Total</v>
          </cell>
          <cell r="B158">
            <v>3424</v>
          </cell>
          <cell r="C158" t="str">
            <v>PLCAB</v>
          </cell>
          <cell r="D158" t="str">
            <v>GENERAL</v>
          </cell>
          <cell r="E158">
            <v>25000</v>
          </cell>
          <cell r="F158">
            <v>25000</v>
          </cell>
          <cell r="H158">
            <v>0</v>
          </cell>
          <cell r="I158">
            <v>25000</v>
          </cell>
          <cell r="J158">
            <v>3000</v>
          </cell>
          <cell r="K158">
            <v>28000</v>
          </cell>
          <cell r="L158" t="str">
            <v xml:space="preserve"> Total</v>
          </cell>
        </row>
        <row r="159">
          <cell r="A159" t="str">
            <v>PLCCA1421 Total</v>
          </cell>
          <cell r="B159">
            <v>1421</v>
          </cell>
          <cell r="C159" t="str">
            <v>PLCCA</v>
          </cell>
          <cell r="D159" t="str">
            <v>GENERAL</v>
          </cell>
          <cell r="E159">
            <v>0</v>
          </cell>
          <cell r="F159">
            <v>0</v>
          </cell>
          <cell r="H159">
            <v>0</v>
          </cell>
          <cell r="I159">
            <v>0</v>
          </cell>
          <cell r="J159">
            <v>1050</v>
          </cell>
          <cell r="K159">
            <v>1050</v>
          </cell>
          <cell r="L159" t="str">
            <v xml:space="preserve"> Total</v>
          </cell>
        </row>
        <row r="160">
          <cell r="A160" t="str">
            <v>PLCCA1521 Total</v>
          </cell>
          <cell r="B160">
            <v>1521</v>
          </cell>
          <cell r="C160" t="str">
            <v>PLCCA</v>
          </cell>
          <cell r="D160" t="str">
            <v>GENERAL</v>
          </cell>
          <cell r="E160">
            <v>30450</v>
          </cell>
          <cell r="F160">
            <v>30450</v>
          </cell>
          <cell r="H160">
            <v>0</v>
          </cell>
          <cell r="I160">
            <v>30450</v>
          </cell>
          <cell r="J160">
            <v>-635</v>
          </cell>
          <cell r="K160">
            <v>29815</v>
          </cell>
          <cell r="L160" t="str">
            <v xml:space="preserve"> Total</v>
          </cell>
        </row>
        <row r="161">
          <cell r="A161" t="str">
            <v>PLCCA1643 Total</v>
          </cell>
          <cell r="B161">
            <v>1643</v>
          </cell>
          <cell r="C161" t="str">
            <v>PLCCA</v>
          </cell>
          <cell r="D161" t="str">
            <v>GENERAL</v>
          </cell>
          <cell r="E161">
            <v>16878</v>
          </cell>
          <cell r="F161">
            <v>16878</v>
          </cell>
          <cell r="H161">
            <v>0</v>
          </cell>
          <cell r="I161">
            <v>16878</v>
          </cell>
          <cell r="J161">
            <v>-1963</v>
          </cell>
          <cell r="K161">
            <v>14915</v>
          </cell>
          <cell r="L161" t="str">
            <v xml:space="preserve"> Total</v>
          </cell>
        </row>
        <row r="162">
          <cell r="A162" t="str">
            <v>PLCDA1421 Total</v>
          </cell>
          <cell r="B162">
            <v>1421</v>
          </cell>
          <cell r="C162" t="str">
            <v>PLCDA</v>
          </cell>
          <cell r="D162" t="str">
            <v>GENERAL</v>
          </cell>
          <cell r="E162">
            <v>2000</v>
          </cell>
          <cell r="F162">
            <v>2000</v>
          </cell>
          <cell r="H162">
            <v>0</v>
          </cell>
          <cell r="I162">
            <v>2000</v>
          </cell>
          <cell r="J162">
            <v>0</v>
          </cell>
          <cell r="K162">
            <v>2000</v>
          </cell>
          <cell r="L162" t="str">
            <v xml:space="preserve"> Total</v>
          </cell>
        </row>
        <row r="163">
          <cell r="A163" t="str">
            <v>PLCDA1521 Total</v>
          </cell>
          <cell r="B163">
            <v>1521</v>
          </cell>
          <cell r="C163" t="str">
            <v>PLCDA</v>
          </cell>
          <cell r="D163" t="str">
            <v>GENERAL</v>
          </cell>
          <cell r="E163">
            <v>1000</v>
          </cell>
          <cell r="F163">
            <v>1000</v>
          </cell>
          <cell r="H163">
            <v>0</v>
          </cell>
          <cell r="I163">
            <v>1000</v>
          </cell>
          <cell r="J163">
            <v>0</v>
          </cell>
          <cell r="K163">
            <v>1000</v>
          </cell>
          <cell r="L163" t="str">
            <v xml:space="preserve"> Total</v>
          </cell>
        </row>
        <row r="164">
          <cell r="A164" t="str">
            <v>PLCDA1643 Total</v>
          </cell>
          <cell r="B164">
            <v>1643</v>
          </cell>
          <cell r="C164" t="str">
            <v>PLCDA</v>
          </cell>
          <cell r="D164" t="str">
            <v>GENERAL</v>
          </cell>
          <cell r="E164">
            <v>5043</v>
          </cell>
          <cell r="F164">
            <v>5043</v>
          </cell>
          <cell r="H164">
            <v>0</v>
          </cell>
          <cell r="I164">
            <v>5043</v>
          </cell>
          <cell r="J164">
            <v>-3191</v>
          </cell>
          <cell r="K164">
            <v>1852</v>
          </cell>
          <cell r="L164" t="str">
            <v xml:space="preserve"> Total</v>
          </cell>
        </row>
        <row r="165">
          <cell r="A165" t="str">
            <v>PLCEA1421 Total</v>
          </cell>
          <cell r="B165">
            <v>1421</v>
          </cell>
          <cell r="C165" t="str">
            <v>PLCEA</v>
          </cell>
          <cell r="D165" t="str">
            <v>GENERAL</v>
          </cell>
          <cell r="E165">
            <v>2000</v>
          </cell>
          <cell r="F165">
            <v>2000</v>
          </cell>
          <cell r="H165">
            <v>0</v>
          </cell>
          <cell r="I165">
            <v>2000</v>
          </cell>
          <cell r="J165">
            <v>-500</v>
          </cell>
          <cell r="K165">
            <v>1500</v>
          </cell>
          <cell r="L165" t="str">
            <v xml:space="preserve"> Total</v>
          </cell>
        </row>
        <row r="166">
          <cell r="A166" t="str">
            <v>PLCEA1643 Total</v>
          </cell>
          <cell r="B166">
            <v>1643</v>
          </cell>
          <cell r="C166" t="str">
            <v>PLCEA</v>
          </cell>
          <cell r="D166" t="str">
            <v>GENERAL</v>
          </cell>
          <cell r="E166">
            <v>8033</v>
          </cell>
          <cell r="F166">
            <v>8033</v>
          </cell>
          <cell r="H166">
            <v>0</v>
          </cell>
          <cell r="I166">
            <v>8033</v>
          </cell>
          <cell r="J166">
            <v>497</v>
          </cell>
          <cell r="K166">
            <v>8530</v>
          </cell>
          <cell r="L166" t="str">
            <v xml:space="preserve"> Total</v>
          </cell>
        </row>
        <row r="167">
          <cell r="A167" t="str">
            <v>PLCFA1643 Total</v>
          </cell>
          <cell r="B167">
            <v>1643</v>
          </cell>
          <cell r="C167" t="str">
            <v>PLCFA</v>
          </cell>
          <cell r="D167" t="str">
            <v>GENERAL</v>
          </cell>
          <cell r="E167">
            <v>8440</v>
          </cell>
          <cell r="F167">
            <v>8440</v>
          </cell>
          <cell r="H167">
            <v>0</v>
          </cell>
          <cell r="I167">
            <v>8440</v>
          </cell>
          <cell r="J167">
            <v>-4558</v>
          </cell>
          <cell r="K167">
            <v>3882</v>
          </cell>
          <cell r="L167" t="str">
            <v xml:space="preserve"> Total</v>
          </cell>
        </row>
        <row r="168">
          <cell r="A168" t="str">
            <v>PLCGA1643 Total</v>
          </cell>
          <cell r="B168">
            <v>1643</v>
          </cell>
          <cell r="C168" t="str">
            <v>PLCGA</v>
          </cell>
          <cell r="D168" t="str">
            <v>GENERAL</v>
          </cell>
          <cell r="E168">
            <v>10458</v>
          </cell>
          <cell r="F168">
            <v>10458</v>
          </cell>
          <cell r="H168">
            <v>0</v>
          </cell>
          <cell r="I168">
            <v>10458</v>
          </cell>
          <cell r="J168">
            <v>-3534</v>
          </cell>
          <cell r="K168">
            <v>6924</v>
          </cell>
          <cell r="L168" t="str">
            <v xml:space="preserve"> Total</v>
          </cell>
        </row>
        <row r="169">
          <cell r="A169" t="str">
            <v>PLCHA1421 Total</v>
          </cell>
          <cell r="B169">
            <v>1421</v>
          </cell>
          <cell r="C169" t="str">
            <v>PLCHA</v>
          </cell>
          <cell r="D169" t="str">
            <v>GENERAL</v>
          </cell>
          <cell r="E169">
            <v>12250</v>
          </cell>
          <cell r="F169">
            <v>12250</v>
          </cell>
          <cell r="H169">
            <v>0</v>
          </cell>
          <cell r="I169">
            <v>12250</v>
          </cell>
          <cell r="J169">
            <v>-150</v>
          </cell>
          <cell r="K169">
            <v>12100</v>
          </cell>
          <cell r="L169" t="str">
            <v xml:space="preserve"> Total</v>
          </cell>
        </row>
        <row r="170">
          <cell r="A170" t="str">
            <v>PLCHA1521 Total</v>
          </cell>
          <cell r="B170">
            <v>1521</v>
          </cell>
          <cell r="C170" t="str">
            <v>PLCHA</v>
          </cell>
          <cell r="D170" t="str">
            <v>GENERAL</v>
          </cell>
          <cell r="E170">
            <v>97650</v>
          </cell>
          <cell r="F170">
            <v>97650</v>
          </cell>
          <cell r="H170">
            <v>0</v>
          </cell>
          <cell r="I170">
            <v>97650</v>
          </cell>
          <cell r="J170">
            <v>-9792</v>
          </cell>
          <cell r="K170">
            <v>87858</v>
          </cell>
          <cell r="L170" t="str">
            <v xml:space="preserve"> Total</v>
          </cell>
        </row>
        <row r="171">
          <cell r="A171" t="str">
            <v>PMBAA3071 Total</v>
          </cell>
          <cell r="B171">
            <v>3071</v>
          </cell>
          <cell r="C171" t="str">
            <v>PMBAA</v>
          </cell>
          <cell r="D171" t="str">
            <v>GENERAL</v>
          </cell>
          <cell r="E171">
            <v>4641</v>
          </cell>
          <cell r="F171">
            <v>4641</v>
          </cell>
          <cell r="H171">
            <v>0</v>
          </cell>
          <cell r="I171">
            <v>4641</v>
          </cell>
          <cell r="J171">
            <v>-1641</v>
          </cell>
          <cell r="K171">
            <v>3000</v>
          </cell>
          <cell r="L171" t="str">
            <v xml:space="preserve"> Total</v>
          </cell>
        </row>
        <row r="172">
          <cell r="A172" t="str">
            <v>PMBAA3095 Total</v>
          </cell>
          <cell r="B172">
            <v>3095</v>
          </cell>
          <cell r="C172" t="str">
            <v>PMBAA</v>
          </cell>
          <cell r="D172" t="str">
            <v>GENERAL</v>
          </cell>
          <cell r="E172">
            <v>3060</v>
          </cell>
          <cell r="F172">
            <v>3060</v>
          </cell>
          <cell r="H172">
            <v>0</v>
          </cell>
          <cell r="I172">
            <v>3060</v>
          </cell>
          <cell r="J172">
            <v>-1560</v>
          </cell>
          <cell r="K172">
            <v>1500</v>
          </cell>
          <cell r="L172" t="str">
            <v xml:space="preserve"> Total</v>
          </cell>
        </row>
        <row r="173">
          <cell r="A173" t="str">
            <v>PMBAA3300 Total</v>
          </cell>
          <cell r="B173">
            <v>3300</v>
          </cell>
          <cell r="C173" t="str">
            <v>PMBAA</v>
          </cell>
          <cell r="D173" t="str">
            <v>GENERAL</v>
          </cell>
          <cell r="E173">
            <v>3060</v>
          </cell>
          <cell r="F173">
            <v>3060</v>
          </cell>
          <cell r="H173">
            <v>0</v>
          </cell>
          <cell r="I173">
            <v>3060</v>
          </cell>
          <cell r="J173">
            <v>-3060</v>
          </cell>
          <cell r="K173">
            <v>0</v>
          </cell>
          <cell r="L173" t="str">
            <v xml:space="preserve"> Total</v>
          </cell>
        </row>
        <row r="174">
          <cell r="A174" t="str">
            <v>PMBAA3310 Total</v>
          </cell>
          <cell r="B174">
            <v>3310</v>
          </cell>
          <cell r="C174" t="str">
            <v>PMBAA</v>
          </cell>
          <cell r="D174" t="str">
            <v>GENERAL</v>
          </cell>
          <cell r="E174">
            <v>2040</v>
          </cell>
          <cell r="F174">
            <v>2040</v>
          </cell>
          <cell r="H174">
            <v>0</v>
          </cell>
          <cell r="I174">
            <v>2040</v>
          </cell>
          <cell r="J174">
            <v>-40</v>
          </cell>
          <cell r="K174">
            <v>2000</v>
          </cell>
          <cell r="L174" t="str">
            <v xml:space="preserve"> Total</v>
          </cell>
        </row>
        <row r="175">
          <cell r="A175" t="str">
            <v>PMBAA3311 Total</v>
          </cell>
          <cell r="B175">
            <v>3311</v>
          </cell>
          <cell r="C175" t="str">
            <v>PMBAA</v>
          </cell>
          <cell r="D175" t="str">
            <v>GENERAL</v>
          </cell>
          <cell r="E175">
            <v>3094</v>
          </cell>
          <cell r="F175">
            <v>3094</v>
          </cell>
          <cell r="H175">
            <v>0</v>
          </cell>
          <cell r="I175">
            <v>3094</v>
          </cell>
          <cell r="J175">
            <v>-1094</v>
          </cell>
          <cell r="K175">
            <v>2000</v>
          </cell>
          <cell r="L175" t="str">
            <v xml:space="preserve"> Total</v>
          </cell>
        </row>
        <row r="176">
          <cell r="A176" t="str">
            <v>PMBAA3321 Total</v>
          </cell>
          <cell r="B176">
            <v>3321</v>
          </cell>
          <cell r="C176" t="str">
            <v>PMBAA</v>
          </cell>
          <cell r="D176" t="str">
            <v>GENERAL</v>
          </cell>
          <cell r="E176">
            <v>1530</v>
          </cell>
          <cell r="F176">
            <v>1530</v>
          </cell>
          <cell r="H176">
            <v>0</v>
          </cell>
          <cell r="I176">
            <v>1530</v>
          </cell>
          <cell r="J176">
            <v>0</v>
          </cell>
          <cell r="K176">
            <v>1530</v>
          </cell>
          <cell r="L176" t="str">
            <v xml:space="preserve"> Total</v>
          </cell>
        </row>
        <row r="177">
          <cell r="A177" t="str">
            <v>PMBAA3420 Total</v>
          </cell>
          <cell r="B177">
            <v>3420</v>
          </cell>
          <cell r="C177" t="str">
            <v>PMBAA</v>
          </cell>
          <cell r="D177" t="str">
            <v>GENERAL</v>
          </cell>
          <cell r="E177">
            <v>20400</v>
          </cell>
          <cell r="F177">
            <v>20400</v>
          </cell>
          <cell r="H177">
            <v>0</v>
          </cell>
          <cell r="I177">
            <v>20400</v>
          </cell>
          <cell r="J177">
            <v>-2400</v>
          </cell>
          <cell r="K177">
            <v>18000</v>
          </cell>
          <cell r="L177" t="str">
            <v xml:space="preserve"> Total</v>
          </cell>
        </row>
        <row r="178">
          <cell r="A178" t="str">
            <v>PMBAA3620 Total</v>
          </cell>
          <cell r="B178">
            <v>3620</v>
          </cell>
          <cell r="C178" t="str">
            <v>PMBAA</v>
          </cell>
          <cell r="D178" t="str">
            <v>GENERAL</v>
          </cell>
          <cell r="E178">
            <v>5610</v>
          </cell>
          <cell r="F178">
            <v>5610</v>
          </cell>
          <cell r="H178">
            <v>0</v>
          </cell>
          <cell r="I178">
            <v>5610</v>
          </cell>
          <cell r="J178">
            <v>-3610</v>
          </cell>
          <cell r="K178">
            <v>2000</v>
          </cell>
          <cell r="L178" t="str">
            <v xml:space="preserve"> Total</v>
          </cell>
        </row>
        <row r="179">
          <cell r="A179" t="str">
            <v>PMBAA3710 Total</v>
          </cell>
          <cell r="B179">
            <v>3710</v>
          </cell>
          <cell r="C179" t="str">
            <v>PMBAA</v>
          </cell>
          <cell r="D179" t="str">
            <v>GENERAL</v>
          </cell>
          <cell r="E179">
            <v>2550</v>
          </cell>
          <cell r="F179">
            <v>2550</v>
          </cell>
          <cell r="H179">
            <v>0</v>
          </cell>
          <cell r="I179">
            <v>2550</v>
          </cell>
          <cell r="J179">
            <v>-2550</v>
          </cell>
          <cell r="K179">
            <v>0</v>
          </cell>
          <cell r="L179" t="str">
            <v xml:space="preserve"> Total</v>
          </cell>
        </row>
        <row r="180">
          <cell r="A180" t="str">
            <v>PMBAA Total</v>
          </cell>
          <cell r="C180" t="str">
            <v>PMBAA</v>
          </cell>
          <cell r="D180" t="str">
            <v>GENERAL</v>
          </cell>
          <cell r="E180">
            <v>2579</v>
          </cell>
          <cell r="F180">
            <v>2579</v>
          </cell>
          <cell r="H180">
            <v>0</v>
          </cell>
          <cell r="I180">
            <v>2579</v>
          </cell>
          <cell r="J180">
            <v>0</v>
          </cell>
          <cell r="K180">
            <v>2579</v>
          </cell>
          <cell r="L180" t="str">
            <v xml:space="preserve"> Total</v>
          </cell>
        </row>
        <row r="181">
          <cell r="A181" t="str">
            <v>PMBAA3910 Total</v>
          </cell>
          <cell r="B181">
            <v>3910</v>
          </cell>
          <cell r="C181" t="str">
            <v>PMBAA</v>
          </cell>
          <cell r="D181" t="str">
            <v>GENERAL</v>
          </cell>
          <cell r="E181">
            <v>6120</v>
          </cell>
          <cell r="F181">
            <v>6120</v>
          </cell>
          <cell r="H181">
            <v>0</v>
          </cell>
          <cell r="I181">
            <v>6120</v>
          </cell>
          <cell r="J181">
            <v>0</v>
          </cell>
          <cell r="K181">
            <v>6120</v>
          </cell>
          <cell r="L181" t="str">
            <v xml:space="preserve"> Total</v>
          </cell>
        </row>
        <row r="182">
          <cell r="A182" t="str">
            <v>PMBAA3932 Total</v>
          </cell>
          <cell r="B182">
            <v>3932</v>
          </cell>
          <cell r="C182" t="str">
            <v>PMBAA</v>
          </cell>
          <cell r="D182" t="str">
            <v>GENERAL</v>
          </cell>
          <cell r="E182">
            <v>1031</v>
          </cell>
          <cell r="F182">
            <v>1031</v>
          </cell>
          <cell r="H182">
            <v>0</v>
          </cell>
          <cell r="I182">
            <v>1031</v>
          </cell>
          <cell r="J182">
            <v>-631</v>
          </cell>
          <cell r="K182">
            <v>400</v>
          </cell>
          <cell r="L182" t="str">
            <v xml:space="preserve"> Total</v>
          </cell>
        </row>
        <row r="183">
          <cell r="A183" t="str">
            <v>PMDAA3056 Total</v>
          </cell>
          <cell r="B183">
            <v>3056</v>
          </cell>
          <cell r="C183" t="str">
            <v>PMDAA</v>
          </cell>
          <cell r="D183" t="str">
            <v>EDUCATION &amp; AWARENESS</v>
          </cell>
          <cell r="E183">
            <v>3500</v>
          </cell>
          <cell r="F183">
            <v>3500</v>
          </cell>
          <cell r="H183">
            <v>0</v>
          </cell>
          <cell r="I183">
            <v>3500</v>
          </cell>
          <cell r="J183">
            <v>-3500</v>
          </cell>
          <cell r="K183">
            <v>0</v>
          </cell>
          <cell r="L183" t="str">
            <v xml:space="preserve"> Total</v>
          </cell>
        </row>
        <row r="184">
          <cell r="A184" t="str">
            <v>PMDAA3095 Total</v>
          </cell>
          <cell r="B184">
            <v>3095</v>
          </cell>
          <cell r="C184" t="str">
            <v>PMDAA</v>
          </cell>
          <cell r="D184" t="str">
            <v>EDUCATION &amp; AWARENESS</v>
          </cell>
          <cell r="E184">
            <v>2000</v>
          </cell>
          <cell r="F184">
            <v>2000</v>
          </cell>
          <cell r="H184">
            <v>0</v>
          </cell>
          <cell r="I184">
            <v>2000</v>
          </cell>
          <cell r="J184">
            <v>-2000</v>
          </cell>
          <cell r="K184">
            <v>0</v>
          </cell>
          <cell r="L184" t="str">
            <v xml:space="preserve"> Total</v>
          </cell>
        </row>
        <row r="185">
          <cell r="A185" t="str">
            <v>PMDAA3311 Total</v>
          </cell>
          <cell r="B185">
            <v>3311</v>
          </cell>
          <cell r="C185" t="str">
            <v>PMDAA</v>
          </cell>
          <cell r="D185" t="str">
            <v>EDUCATION &amp; AWARENESS</v>
          </cell>
          <cell r="E185">
            <v>3500</v>
          </cell>
          <cell r="F185">
            <v>3500</v>
          </cell>
          <cell r="H185">
            <v>0</v>
          </cell>
          <cell r="I185">
            <v>3500</v>
          </cell>
          <cell r="J185">
            <v>-3500</v>
          </cell>
          <cell r="K185">
            <v>0</v>
          </cell>
          <cell r="L185" t="str">
            <v xml:space="preserve"> Total</v>
          </cell>
        </row>
        <row r="186">
          <cell r="A186" t="str">
            <v>PMDAA3420 Total</v>
          </cell>
          <cell r="B186">
            <v>3420</v>
          </cell>
          <cell r="C186" t="str">
            <v>PMDAA</v>
          </cell>
          <cell r="D186" t="str">
            <v>EDUCATION &amp; AWARENESS</v>
          </cell>
          <cell r="E186">
            <v>1500</v>
          </cell>
          <cell r="F186">
            <v>1500</v>
          </cell>
          <cell r="H186">
            <v>0</v>
          </cell>
          <cell r="I186">
            <v>1500</v>
          </cell>
          <cell r="J186">
            <v>10500</v>
          </cell>
          <cell r="K186">
            <v>12000</v>
          </cell>
          <cell r="L186" t="str">
            <v xml:space="preserve"> Total</v>
          </cell>
        </row>
        <row r="187">
          <cell r="A187" t="str">
            <v>PMDAA3710 Total</v>
          </cell>
          <cell r="B187">
            <v>3710</v>
          </cell>
          <cell r="C187" t="str">
            <v>PMDAA</v>
          </cell>
          <cell r="D187" t="str">
            <v>EDUCATION &amp; AWARENESS</v>
          </cell>
          <cell r="E187">
            <v>900</v>
          </cell>
          <cell r="F187">
            <v>900</v>
          </cell>
          <cell r="H187">
            <v>0</v>
          </cell>
          <cell r="I187">
            <v>900</v>
          </cell>
          <cell r="J187">
            <v>-900</v>
          </cell>
          <cell r="K187">
            <v>0</v>
          </cell>
          <cell r="L187" t="str">
            <v xml:space="preserve"> Total</v>
          </cell>
        </row>
        <row r="188">
          <cell r="A188" t="str">
            <v>PMDAA3711 Total</v>
          </cell>
          <cell r="B188">
            <v>3711</v>
          </cell>
          <cell r="C188" t="str">
            <v>PMDAA</v>
          </cell>
          <cell r="D188" t="str">
            <v>EDUCATION &amp; AWARENESS</v>
          </cell>
          <cell r="E188">
            <v>500</v>
          </cell>
          <cell r="F188">
            <v>500</v>
          </cell>
          <cell r="H188">
            <v>0</v>
          </cell>
          <cell r="I188">
            <v>500</v>
          </cell>
          <cell r="J188">
            <v>-500</v>
          </cell>
          <cell r="K188">
            <v>0</v>
          </cell>
          <cell r="L188" t="str">
            <v xml:space="preserve"> Total</v>
          </cell>
        </row>
        <row r="189">
          <cell r="A189" t="str">
            <v>PMDAA3712 Total</v>
          </cell>
          <cell r="B189">
            <v>3712</v>
          </cell>
          <cell r="C189" t="str">
            <v>PMDAA</v>
          </cell>
          <cell r="D189" t="str">
            <v>EDUCATION &amp; AWARENESS</v>
          </cell>
          <cell r="E189">
            <v>100</v>
          </cell>
          <cell r="F189">
            <v>100</v>
          </cell>
          <cell r="H189">
            <v>0</v>
          </cell>
          <cell r="I189">
            <v>100</v>
          </cell>
          <cell r="J189">
            <v>-100</v>
          </cell>
          <cell r="K189">
            <v>0</v>
          </cell>
          <cell r="L189" t="str">
            <v xml:space="preserve"> Total</v>
          </cell>
        </row>
        <row r="190">
          <cell r="A190" t="str">
            <v>PMEAA3420 Total</v>
          </cell>
          <cell r="B190">
            <v>3420</v>
          </cell>
          <cell r="C190" t="str">
            <v>PMEAA</v>
          </cell>
          <cell r="D190" t="str">
            <v>GENERAL</v>
          </cell>
          <cell r="E190">
            <v>5000</v>
          </cell>
          <cell r="F190">
            <v>5000</v>
          </cell>
          <cell r="H190">
            <v>0</v>
          </cell>
          <cell r="I190">
            <v>5000</v>
          </cell>
          <cell r="J190">
            <v>45000</v>
          </cell>
          <cell r="K190">
            <v>50000</v>
          </cell>
          <cell r="L190" t="str">
            <v xml:space="preserve"> Total</v>
          </cell>
        </row>
        <row r="191">
          <cell r="A191" t="str">
            <v>PMEAA3800 Total</v>
          </cell>
          <cell r="B191">
            <v>3800</v>
          </cell>
          <cell r="C191" t="str">
            <v>PMEAA</v>
          </cell>
          <cell r="D191" t="str">
            <v>GENERAL</v>
          </cell>
          <cell r="E191">
            <v>15000</v>
          </cell>
          <cell r="F191">
            <v>15000</v>
          </cell>
          <cell r="H191">
            <v>0</v>
          </cell>
          <cell r="I191">
            <v>15000</v>
          </cell>
          <cell r="J191">
            <v>-15000</v>
          </cell>
          <cell r="K191">
            <v>0</v>
          </cell>
          <cell r="L191" t="str">
            <v xml:space="preserve"> Total</v>
          </cell>
        </row>
        <row r="192">
          <cell r="A192" t="str">
            <v>PMFAA3420 Total</v>
          </cell>
          <cell r="B192">
            <v>3420</v>
          </cell>
          <cell r="C192" t="str">
            <v>PMFAA</v>
          </cell>
          <cell r="D192" t="str">
            <v>GENERAL</v>
          </cell>
          <cell r="E192">
            <v>4000</v>
          </cell>
          <cell r="F192">
            <v>4000</v>
          </cell>
          <cell r="H192">
            <v>0</v>
          </cell>
          <cell r="I192">
            <v>4000</v>
          </cell>
          <cell r="J192">
            <v>1000</v>
          </cell>
          <cell r="K192">
            <v>5000</v>
          </cell>
          <cell r="L192" t="str">
            <v xml:space="preserve"> Total</v>
          </cell>
        </row>
        <row r="193">
          <cell r="A193" t="str">
            <v>PMFAA3450 Total</v>
          </cell>
          <cell r="B193">
            <v>3450</v>
          </cell>
          <cell r="C193" t="str">
            <v>PMFAA</v>
          </cell>
          <cell r="D193" t="str">
            <v>GENERAL</v>
          </cell>
          <cell r="E193">
            <v>1000</v>
          </cell>
          <cell r="F193">
            <v>1000</v>
          </cell>
          <cell r="H193">
            <v>0</v>
          </cell>
          <cell r="I193">
            <v>1000</v>
          </cell>
          <cell r="J193">
            <v>-1000</v>
          </cell>
          <cell r="K193">
            <v>0</v>
          </cell>
          <cell r="L193" t="str">
            <v xml:space="preserve"> Total</v>
          </cell>
        </row>
        <row r="194">
          <cell r="A194" t="str">
            <v>PMGAA3420 Total</v>
          </cell>
          <cell r="B194">
            <v>3420</v>
          </cell>
          <cell r="C194" t="str">
            <v>PMGAA</v>
          </cell>
          <cell r="D194" t="str">
            <v>GENERAL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2000</v>
          </cell>
          <cell r="K194">
            <v>2000</v>
          </cell>
          <cell r="L194" t="str">
            <v xml:space="preserve"> Total</v>
          </cell>
        </row>
        <row r="195">
          <cell r="A195" t="str">
            <v>PMGAA3710 Total</v>
          </cell>
          <cell r="B195">
            <v>3710</v>
          </cell>
          <cell r="C195" t="str">
            <v>PMGAA</v>
          </cell>
          <cell r="D195" t="str">
            <v>GENERAL</v>
          </cell>
          <cell r="E195">
            <v>1050</v>
          </cell>
          <cell r="F195">
            <v>1050</v>
          </cell>
          <cell r="H195">
            <v>0</v>
          </cell>
          <cell r="I195">
            <v>1050</v>
          </cell>
          <cell r="J195">
            <v>-1050</v>
          </cell>
          <cell r="K195">
            <v>0</v>
          </cell>
          <cell r="L195" t="str">
            <v xml:space="preserve"> Total</v>
          </cell>
        </row>
        <row r="196">
          <cell r="A196" t="str">
            <v>PMGAA3711 Total</v>
          </cell>
          <cell r="B196">
            <v>3711</v>
          </cell>
          <cell r="C196" t="str">
            <v>PMGAA</v>
          </cell>
          <cell r="D196" t="str">
            <v>GENERAL</v>
          </cell>
          <cell r="E196">
            <v>450</v>
          </cell>
          <cell r="F196">
            <v>450</v>
          </cell>
          <cell r="H196">
            <v>0</v>
          </cell>
          <cell r="I196">
            <v>450</v>
          </cell>
          <cell r="J196">
            <v>-450</v>
          </cell>
          <cell r="K196">
            <v>0</v>
          </cell>
          <cell r="L196" t="str">
            <v xml:space="preserve"> Total</v>
          </cell>
        </row>
        <row r="197">
          <cell r="A197" t="str">
            <v>PMGAA3712 Total</v>
          </cell>
          <cell r="B197">
            <v>3712</v>
          </cell>
          <cell r="C197" t="str">
            <v>PMGAA</v>
          </cell>
          <cell r="D197" t="str">
            <v>GENERAL</v>
          </cell>
          <cell r="E197">
            <v>500</v>
          </cell>
          <cell r="F197">
            <v>500</v>
          </cell>
          <cell r="H197">
            <v>0</v>
          </cell>
          <cell r="I197">
            <v>500</v>
          </cell>
          <cell r="J197">
            <v>-500</v>
          </cell>
          <cell r="K197">
            <v>0</v>
          </cell>
          <cell r="L197" t="str">
            <v xml:space="preserve"> Total</v>
          </cell>
        </row>
        <row r="198">
          <cell r="A198" t="str">
            <v>PMHAA3420 Total</v>
          </cell>
          <cell r="B198">
            <v>3420</v>
          </cell>
          <cell r="C198" t="str">
            <v>PMHAA</v>
          </cell>
          <cell r="D198" t="str">
            <v>GENERAL</v>
          </cell>
          <cell r="E198">
            <v>59000</v>
          </cell>
          <cell r="F198">
            <v>59000</v>
          </cell>
          <cell r="H198">
            <v>0</v>
          </cell>
          <cell r="I198">
            <v>59000</v>
          </cell>
          <cell r="J198">
            <v>-59000</v>
          </cell>
          <cell r="K198">
            <v>0</v>
          </cell>
          <cell r="L198" t="str">
            <v xml:space="preserve"> Total</v>
          </cell>
        </row>
        <row r="199">
          <cell r="A199" t="str">
            <v>PMHAA3710 Total</v>
          </cell>
          <cell r="B199">
            <v>3710</v>
          </cell>
          <cell r="C199" t="str">
            <v>PMHAA</v>
          </cell>
          <cell r="D199" t="str">
            <v>GENERAL</v>
          </cell>
          <cell r="E199">
            <v>1000</v>
          </cell>
          <cell r="F199">
            <v>1000</v>
          </cell>
          <cell r="H199">
            <v>0</v>
          </cell>
          <cell r="I199">
            <v>1000</v>
          </cell>
          <cell r="J199">
            <v>-1000</v>
          </cell>
          <cell r="K199">
            <v>0</v>
          </cell>
          <cell r="L199" t="str">
            <v xml:space="preserve"> Total</v>
          </cell>
        </row>
        <row r="200">
          <cell r="A200" t="str">
            <v>PMHAA3711 Total</v>
          </cell>
          <cell r="B200">
            <v>3711</v>
          </cell>
          <cell r="C200" t="str">
            <v>PMHAA</v>
          </cell>
          <cell r="D200" t="str">
            <v>GENERAL</v>
          </cell>
          <cell r="E200">
            <v>400</v>
          </cell>
          <cell r="F200">
            <v>400</v>
          </cell>
          <cell r="H200">
            <v>0</v>
          </cell>
          <cell r="I200">
            <v>400</v>
          </cell>
          <cell r="J200">
            <v>-400</v>
          </cell>
          <cell r="K200">
            <v>0</v>
          </cell>
          <cell r="L200" t="str">
            <v xml:space="preserve"> Total</v>
          </cell>
        </row>
        <row r="201">
          <cell r="A201" t="str">
            <v>PMHAA3712 Total</v>
          </cell>
          <cell r="B201">
            <v>3712</v>
          </cell>
          <cell r="C201" t="str">
            <v>PMHAA</v>
          </cell>
          <cell r="D201" t="str">
            <v>GENERAL</v>
          </cell>
          <cell r="E201">
            <v>100</v>
          </cell>
          <cell r="F201">
            <v>100</v>
          </cell>
          <cell r="H201">
            <v>0</v>
          </cell>
          <cell r="I201">
            <v>100</v>
          </cell>
          <cell r="J201">
            <v>-100</v>
          </cell>
          <cell r="K201">
            <v>0</v>
          </cell>
          <cell r="L201" t="str">
            <v xml:space="preserve"> Total</v>
          </cell>
        </row>
        <row r="202">
          <cell r="A202" t="str">
            <v>PMHAA3922 Total</v>
          </cell>
          <cell r="B202">
            <v>3922</v>
          </cell>
          <cell r="C202" t="str">
            <v>PMHAA</v>
          </cell>
          <cell r="D202" t="str">
            <v>GENERAL</v>
          </cell>
          <cell r="E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248000</v>
          </cell>
          <cell r="K202">
            <v>248000</v>
          </cell>
          <cell r="L202" t="str">
            <v xml:space="preserve"> Total</v>
          </cell>
        </row>
        <row r="203">
          <cell r="A203" t="str">
            <v>PMHAA9350 Total</v>
          </cell>
          <cell r="B203">
            <v>9350</v>
          </cell>
          <cell r="C203" t="str">
            <v>PMHAA</v>
          </cell>
          <cell r="D203" t="str">
            <v>GENERAL</v>
          </cell>
          <cell r="E203">
            <v>139500</v>
          </cell>
          <cell r="F203">
            <v>139500</v>
          </cell>
          <cell r="H203">
            <v>0</v>
          </cell>
          <cell r="I203">
            <v>139500</v>
          </cell>
          <cell r="J203">
            <v>-139500</v>
          </cell>
          <cell r="K203">
            <v>0</v>
          </cell>
          <cell r="L203" t="str">
            <v xml:space="preserve"> Total</v>
          </cell>
        </row>
        <row r="204">
          <cell r="A204" t="str">
            <v>PMJAA3311 Total</v>
          </cell>
          <cell r="B204">
            <v>3311</v>
          </cell>
          <cell r="C204" t="str">
            <v>PMJAA</v>
          </cell>
          <cell r="D204" t="str">
            <v>GENERAL</v>
          </cell>
          <cell r="E204">
            <v>10000</v>
          </cell>
          <cell r="F204">
            <v>10000</v>
          </cell>
          <cell r="H204">
            <v>0</v>
          </cell>
          <cell r="I204">
            <v>10000</v>
          </cell>
          <cell r="J204">
            <v>-10000</v>
          </cell>
          <cell r="K204">
            <v>0</v>
          </cell>
          <cell r="L204" t="str">
            <v xml:space="preserve"> Total</v>
          </cell>
        </row>
        <row r="205">
          <cell r="A205" t="str">
            <v>PMJAA3420 Total</v>
          </cell>
          <cell r="B205">
            <v>3420</v>
          </cell>
          <cell r="C205" t="str">
            <v>PMJAA</v>
          </cell>
          <cell r="D205" t="str">
            <v>GENERAL</v>
          </cell>
          <cell r="E205">
            <v>40000</v>
          </cell>
          <cell r="F205">
            <v>40000</v>
          </cell>
          <cell r="H205">
            <v>0</v>
          </cell>
          <cell r="I205">
            <v>40000</v>
          </cell>
          <cell r="J205">
            <v>-40000</v>
          </cell>
          <cell r="K205">
            <v>0</v>
          </cell>
          <cell r="L205" t="str">
            <v xml:space="preserve"> Total</v>
          </cell>
        </row>
        <row r="206">
          <cell r="A206" t="str">
            <v>PMKAA3056 Total</v>
          </cell>
          <cell r="B206">
            <v>3056</v>
          </cell>
          <cell r="C206" t="str">
            <v>PMKAA</v>
          </cell>
          <cell r="D206" t="str">
            <v>GENERAL</v>
          </cell>
          <cell r="E206">
            <v>50</v>
          </cell>
          <cell r="F206">
            <v>50</v>
          </cell>
          <cell r="H206">
            <v>0</v>
          </cell>
          <cell r="I206">
            <v>50</v>
          </cell>
          <cell r="J206">
            <v>-50</v>
          </cell>
          <cell r="K206">
            <v>0</v>
          </cell>
          <cell r="L206" t="str">
            <v xml:space="preserve"> Total</v>
          </cell>
        </row>
        <row r="207">
          <cell r="A207" t="str">
            <v>PMKAA3311 Total</v>
          </cell>
          <cell r="B207">
            <v>3311</v>
          </cell>
          <cell r="C207" t="str">
            <v>PMKAA</v>
          </cell>
          <cell r="D207" t="str">
            <v>GENERAL</v>
          </cell>
          <cell r="E207">
            <v>1500</v>
          </cell>
          <cell r="F207">
            <v>1500</v>
          </cell>
          <cell r="H207">
            <v>0</v>
          </cell>
          <cell r="I207">
            <v>1500</v>
          </cell>
          <cell r="J207">
            <v>-1500</v>
          </cell>
          <cell r="K207">
            <v>0</v>
          </cell>
          <cell r="L207" t="str">
            <v xml:space="preserve"> Total</v>
          </cell>
        </row>
        <row r="208">
          <cell r="A208" t="str">
            <v>PMKAA3420 Total</v>
          </cell>
          <cell r="B208">
            <v>3420</v>
          </cell>
          <cell r="C208" t="str">
            <v>PMKAA</v>
          </cell>
          <cell r="D208" t="str">
            <v>GENERAL</v>
          </cell>
          <cell r="E208">
            <v>7000</v>
          </cell>
          <cell r="F208">
            <v>7000</v>
          </cell>
          <cell r="H208">
            <v>0</v>
          </cell>
          <cell r="I208">
            <v>7000</v>
          </cell>
          <cell r="J208">
            <v>0</v>
          </cell>
          <cell r="K208">
            <v>7000</v>
          </cell>
          <cell r="L208" t="str">
            <v xml:space="preserve"> Total</v>
          </cell>
        </row>
        <row r="209">
          <cell r="A209" t="str">
            <v>PMKAA3710 Total</v>
          </cell>
          <cell r="B209">
            <v>3710</v>
          </cell>
          <cell r="C209" t="str">
            <v>PMKAA</v>
          </cell>
          <cell r="D209" t="str">
            <v>GENERAL</v>
          </cell>
          <cell r="E209">
            <v>1000</v>
          </cell>
          <cell r="F209">
            <v>1000</v>
          </cell>
          <cell r="H209">
            <v>0</v>
          </cell>
          <cell r="I209">
            <v>1000</v>
          </cell>
          <cell r="J209">
            <v>-1000</v>
          </cell>
          <cell r="K209">
            <v>0</v>
          </cell>
          <cell r="L209" t="str">
            <v xml:space="preserve"> Total</v>
          </cell>
        </row>
        <row r="210">
          <cell r="A210" t="str">
            <v>PMKAA3711 Total</v>
          </cell>
          <cell r="B210">
            <v>3711</v>
          </cell>
          <cell r="C210" t="str">
            <v>PMKAA</v>
          </cell>
          <cell r="D210" t="str">
            <v>GENERAL</v>
          </cell>
          <cell r="E210">
            <v>300</v>
          </cell>
          <cell r="F210">
            <v>300</v>
          </cell>
          <cell r="H210">
            <v>0</v>
          </cell>
          <cell r="I210">
            <v>300</v>
          </cell>
          <cell r="J210">
            <v>-300</v>
          </cell>
          <cell r="K210">
            <v>0</v>
          </cell>
          <cell r="L210" t="str">
            <v xml:space="preserve"> Total</v>
          </cell>
        </row>
        <row r="211">
          <cell r="A211" t="str">
            <v>PMKAA3712 Total</v>
          </cell>
          <cell r="B211">
            <v>3712</v>
          </cell>
          <cell r="C211" t="str">
            <v>PMKAA</v>
          </cell>
          <cell r="D211" t="str">
            <v>GENERAL</v>
          </cell>
          <cell r="E211">
            <v>150</v>
          </cell>
          <cell r="F211">
            <v>150</v>
          </cell>
          <cell r="H211">
            <v>0</v>
          </cell>
          <cell r="I211">
            <v>150</v>
          </cell>
          <cell r="J211">
            <v>-150</v>
          </cell>
          <cell r="K211">
            <v>0</v>
          </cell>
          <cell r="L211" t="str">
            <v xml:space="preserve"> Total</v>
          </cell>
        </row>
        <row r="212">
          <cell r="A212" t="str">
            <v>PMLAA3311 Total</v>
          </cell>
          <cell r="B212">
            <v>3311</v>
          </cell>
          <cell r="C212" t="str">
            <v>PMLAA</v>
          </cell>
          <cell r="D212" t="str">
            <v>GENERAL</v>
          </cell>
          <cell r="E212">
            <v>2000</v>
          </cell>
          <cell r="F212">
            <v>2000</v>
          </cell>
          <cell r="H212">
            <v>0</v>
          </cell>
          <cell r="I212">
            <v>2000</v>
          </cell>
          <cell r="J212">
            <v>-2000</v>
          </cell>
          <cell r="K212">
            <v>0</v>
          </cell>
          <cell r="L212" t="str">
            <v xml:space="preserve"> Total</v>
          </cell>
        </row>
        <row r="213">
          <cell r="A213" t="str">
            <v>PMLAA3420 Total</v>
          </cell>
          <cell r="B213">
            <v>3420</v>
          </cell>
          <cell r="C213" t="str">
            <v>PMLAA</v>
          </cell>
          <cell r="D213" t="str">
            <v>GENERAL</v>
          </cell>
          <cell r="E213">
            <v>5000</v>
          </cell>
          <cell r="F213">
            <v>5000</v>
          </cell>
          <cell r="H213">
            <v>0</v>
          </cell>
          <cell r="I213">
            <v>5000</v>
          </cell>
          <cell r="J213">
            <v>15000</v>
          </cell>
          <cell r="K213">
            <v>20000</v>
          </cell>
          <cell r="L213" t="str">
            <v xml:space="preserve"> Total</v>
          </cell>
        </row>
        <row r="214">
          <cell r="A214" t="str">
            <v>PMLAA3450 Total</v>
          </cell>
          <cell r="B214">
            <v>3450</v>
          </cell>
          <cell r="C214" t="str">
            <v>PMLAA</v>
          </cell>
          <cell r="D214" t="str">
            <v>GENERAL</v>
          </cell>
          <cell r="E214">
            <v>1000</v>
          </cell>
          <cell r="F214">
            <v>1000</v>
          </cell>
          <cell r="H214">
            <v>0</v>
          </cell>
          <cell r="I214">
            <v>1000</v>
          </cell>
          <cell r="J214">
            <v>-1000</v>
          </cell>
          <cell r="K214">
            <v>0</v>
          </cell>
          <cell r="L214" t="str">
            <v xml:space="preserve"> Total</v>
          </cell>
        </row>
        <row r="215">
          <cell r="A215" t="str">
            <v>PMLAA3710 Total</v>
          </cell>
          <cell r="B215">
            <v>3710</v>
          </cell>
          <cell r="C215" t="str">
            <v>PMLAA</v>
          </cell>
          <cell r="D215" t="str">
            <v>GENERAL</v>
          </cell>
          <cell r="E215">
            <v>2000</v>
          </cell>
          <cell r="F215">
            <v>2000</v>
          </cell>
          <cell r="H215">
            <v>0</v>
          </cell>
          <cell r="I215">
            <v>2000</v>
          </cell>
          <cell r="J215">
            <v>-2000</v>
          </cell>
          <cell r="K215">
            <v>0</v>
          </cell>
          <cell r="L215" t="str">
            <v xml:space="preserve"> Total</v>
          </cell>
        </row>
        <row r="216">
          <cell r="A216" t="str">
            <v>PMLAA3711 Total</v>
          </cell>
          <cell r="B216">
            <v>3711</v>
          </cell>
          <cell r="C216" t="str">
            <v>PMLAA</v>
          </cell>
          <cell r="D216" t="str">
            <v>GENERAL</v>
          </cell>
          <cell r="E216">
            <v>1500</v>
          </cell>
          <cell r="F216">
            <v>1500</v>
          </cell>
          <cell r="H216">
            <v>0</v>
          </cell>
          <cell r="I216">
            <v>1500</v>
          </cell>
          <cell r="J216">
            <v>-1500</v>
          </cell>
          <cell r="K216">
            <v>0</v>
          </cell>
          <cell r="L216" t="str">
            <v xml:space="preserve"> Total</v>
          </cell>
        </row>
        <row r="217">
          <cell r="A217" t="str">
            <v>PMLAA3712 Total</v>
          </cell>
          <cell r="B217">
            <v>3712</v>
          </cell>
          <cell r="C217" t="str">
            <v>PMLAA</v>
          </cell>
          <cell r="D217" t="str">
            <v>GENERAL</v>
          </cell>
          <cell r="E217">
            <v>500</v>
          </cell>
          <cell r="F217">
            <v>500</v>
          </cell>
          <cell r="H217">
            <v>0</v>
          </cell>
          <cell r="I217">
            <v>500</v>
          </cell>
          <cell r="J217">
            <v>-500</v>
          </cell>
          <cell r="K217">
            <v>0</v>
          </cell>
          <cell r="L217" t="str">
            <v xml:space="preserve"> Total</v>
          </cell>
        </row>
        <row r="218">
          <cell r="A218" t="str">
            <v>PMLAA9322 Total</v>
          </cell>
          <cell r="B218">
            <v>9322</v>
          </cell>
          <cell r="C218" t="str">
            <v>PMLAA</v>
          </cell>
          <cell r="D218" t="str">
            <v>GENERAL</v>
          </cell>
          <cell r="E218">
            <v>8000</v>
          </cell>
          <cell r="F218">
            <v>8000</v>
          </cell>
          <cell r="H218">
            <v>0</v>
          </cell>
          <cell r="I218">
            <v>8000</v>
          </cell>
          <cell r="J218">
            <v>-8000</v>
          </cell>
          <cell r="K218">
            <v>0</v>
          </cell>
          <cell r="L218" t="str">
            <v xml:space="preserve"> Total</v>
          </cell>
        </row>
        <row r="219">
          <cell r="A219" t="str">
            <v>PNAAA3420 Total</v>
          </cell>
          <cell r="B219">
            <v>3420</v>
          </cell>
          <cell r="C219" t="str">
            <v>PNAAA</v>
          </cell>
          <cell r="D219" t="str">
            <v>GENERAL</v>
          </cell>
          <cell r="E219">
            <v>55000</v>
          </cell>
          <cell r="F219">
            <v>55000</v>
          </cell>
          <cell r="H219">
            <v>0</v>
          </cell>
          <cell r="I219">
            <v>55000</v>
          </cell>
          <cell r="J219">
            <v>-55000</v>
          </cell>
          <cell r="K219">
            <v>0</v>
          </cell>
          <cell r="L219" t="str">
            <v xml:space="preserve"> Total</v>
          </cell>
        </row>
        <row r="220">
          <cell r="A220" t="str">
            <v>PPAAA4400 Total</v>
          </cell>
          <cell r="B220">
            <v>4400</v>
          </cell>
          <cell r="C220" t="str">
            <v>PPAAA</v>
          </cell>
          <cell r="D220" t="str">
            <v>GENERAL</v>
          </cell>
          <cell r="E220">
            <v>15271282</v>
          </cell>
          <cell r="F220">
            <v>15271282</v>
          </cell>
          <cell r="H220">
            <v>0</v>
          </cell>
          <cell r="I220">
            <v>15271282</v>
          </cell>
          <cell r="J220">
            <v>2492632</v>
          </cell>
          <cell r="K220">
            <v>17763914</v>
          </cell>
          <cell r="L220" t="str">
            <v xml:space="preserve"> Total</v>
          </cell>
        </row>
        <row r="221">
          <cell r="A221" t="str">
            <v>PPABA4400 Total</v>
          </cell>
          <cell r="B221">
            <v>4400</v>
          </cell>
          <cell r="C221" t="str">
            <v>PPABA</v>
          </cell>
          <cell r="D221" t="str">
            <v>GENERAL</v>
          </cell>
          <cell r="E221">
            <v>3481616</v>
          </cell>
          <cell r="F221">
            <v>3481616</v>
          </cell>
          <cell r="H221">
            <v>0</v>
          </cell>
          <cell r="I221">
            <v>3481616</v>
          </cell>
          <cell r="J221">
            <v>-226561</v>
          </cell>
          <cell r="K221">
            <v>3255055</v>
          </cell>
          <cell r="L221" t="str">
            <v xml:space="preserve"> Total</v>
          </cell>
        </row>
        <row r="222">
          <cell r="A222" t="str">
            <v>PPACA4400 Total</v>
          </cell>
          <cell r="B222">
            <v>4400</v>
          </cell>
          <cell r="C222" t="str">
            <v>PPACA</v>
          </cell>
          <cell r="D222" t="str">
            <v>GENERAL</v>
          </cell>
          <cell r="E222">
            <v>-290765</v>
          </cell>
          <cell r="F222">
            <v>-290765</v>
          </cell>
          <cell r="H222">
            <v>0</v>
          </cell>
          <cell r="I222">
            <v>-290765</v>
          </cell>
          <cell r="J222">
            <v>151202</v>
          </cell>
          <cell r="K222">
            <v>-139563</v>
          </cell>
          <cell r="L222" t="str">
            <v xml:space="preserve"> Total</v>
          </cell>
        </row>
        <row r="223">
          <cell r="A223" t="str">
            <v>PPADA4400 Total</v>
          </cell>
          <cell r="B223">
            <v>4400</v>
          </cell>
          <cell r="C223" t="str">
            <v>PPADA</v>
          </cell>
          <cell r="D223" t="str">
            <v>GENERAL</v>
          </cell>
          <cell r="E223">
            <v>349954</v>
          </cell>
          <cell r="F223">
            <v>349954</v>
          </cell>
          <cell r="H223">
            <v>0</v>
          </cell>
          <cell r="I223">
            <v>349954</v>
          </cell>
          <cell r="J223">
            <v>-36380</v>
          </cell>
          <cell r="K223">
            <v>313574</v>
          </cell>
          <cell r="L223" t="str">
            <v xml:space="preserve"> Total</v>
          </cell>
        </row>
        <row r="224">
          <cell r="A224" t="str">
            <v>PPAFA4400 Total</v>
          </cell>
          <cell r="B224">
            <v>4400</v>
          </cell>
          <cell r="C224" t="str">
            <v>PPAFA</v>
          </cell>
          <cell r="D224" t="str">
            <v>GENERAL</v>
          </cell>
          <cell r="E224">
            <v>3365323</v>
          </cell>
          <cell r="F224">
            <v>3365323</v>
          </cell>
          <cell r="H224">
            <v>0</v>
          </cell>
          <cell r="I224">
            <v>3365323</v>
          </cell>
          <cell r="J224">
            <v>-252997</v>
          </cell>
          <cell r="K224">
            <v>3112326</v>
          </cell>
          <cell r="L224" t="str">
            <v xml:space="preserve"> Total</v>
          </cell>
        </row>
        <row r="225">
          <cell r="A225" t="str">
            <v>PPAGA4400 Total</v>
          </cell>
          <cell r="B225">
            <v>4400</v>
          </cell>
          <cell r="C225" t="str">
            <v>PPAGA</v>
          </cell>
          <cell r="D225" t="str">
            <v>GENERAL</v>
          </cell>
          <cell r="E225">
            <v>289842</v>
          </cell>
          <cell r="F225">
            <v>289842</v>
          </cell>
          <cell r="H225">
            <v>0</v>
          </cell>
          <cell r="I225">
            <v>289842</v>
          </cell>
          <cell r="J225">
            <v>-245842</v>
          </cell>
          <cell r="K225">
            <v>44000</v>
          </cell>
          <cell r="L225" t="str">
            <v xml:space="preserve"> Total</v>
          </cell>
        </row>
        <row r="226">
          <cell r="A226" t="str">
            <v>PPAIA4400 Total</v>
          </cell>
          <cell r="B226">
            <v>4400</v>
          </cell>
          <cell r="C226" t="str">
            <v>PPAIA</v>
          </cell>
          <cell r="D226" t="str">
            <v>GENERAL</v>
          </cell>
          <cell r="E226">
            <v>0</v>
          </cell>
          <cell r="F226">
            <v>0</v>
          </cell>
          <cell r="H226">
            <v>0</v>
          </cell>
          <cell r="I226">
            <v>0</v>
          </cell>
          <cell r="J226">
            <v>264328</v>
          </cell>
          <cell r="K226">
            <v>264328</v>
          </cell>
          <cell r="L226" t="str">
            <v xml:space="preserve"> Total</v>
          </cell>
        </row>
        <row r="227">
          <cell r="A227" t="str">
            <v>PPAJA4400 Total</v>
          </cell>
          <cell r="B227">
            <v>4400</v>
          </cell>
          <cell r="C227" t="str">
            <v>PPAJA</v>
          </cell>
          <cell r="D227" t="str">
            <v>GENERAL</v>
          </cell>
          <cell r="E227">
            <v>-4421650</v>
          </cell>
          <cell r="F227">
            <v>-4421650</v>
          </cell>
          <cell r="H227">
            <v>0</v>
          </cell>
          <cell r="I227">
            <v>-4421650</v>
          </cell>
          <cell r="J227">
            <v>-436105</v>
          </cell>
          <cell r="K227">
            <v>-4857755</v>
          </cell>
          <cell r="L227" t="str">
            <v xml:space="preserve"> Total</v>
          </cell>
        </row>
        <row r="228">
          <cell r="A228" t="str">
            <v>PPAKA4400 Total</v>
          </cell>
          <cell r="B228">
            <v>4400</v>
          </cell>
          <cell r="C228" t="str">
            <v>PPAKA</v>
          </cell>
          <cell r="D228" t="str">
            <v>GENERAL</v>
          </cell>
          <cell r="E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22500</v>
          </cell>
          <cell r="K228">
            <v>22500</v>
          </cell>
          <cell r="L228" t="str">
            <v xml:space="preserve"> Total</v>
          </cell>
        </row>
        <row r="229">
          <cell r="A229" t="str">
            <v>PPBAA4400 Total</v>
          </cell>
          <cell r="B229">
            <v>4400</v>
          </cell>
          <cell r="C229" t="str">
            <v>PPBAA</v>
          </cell>
          <cell r="D229" t="str">
            <v>GENERAL</v>
          </cell>
          <cell r="E229">
            <v>1271282</v>
          </cell>
          <cell r="F229">
            <v>1271282</v>
          </cell>
          <cell r="H229">
            <v>0</v>
          </cell>
          <cell r="I229">
            <v>1271282</v>
          </cell>
          <cell r="J229">
            <v>144164</v>
          </cell>
          <cell r="K229">
            <v>1415446</v>
          </cell>
          <cell r="L229" t="str">
            <v xml:space="preserve"> Total</v>
          </cell>
        </row>
        <row r="230">
          <cell r="A230" t="str">
            <v>PPBAA9910 Total</v>
          </cell>
          <cell r="B230">
            <v>9910</v>
          </cell>
          <cell r="C230" t="str">
            <v>PPBAA</v>
          </cell>
          <cell r="D230" t="str">
            <v>GENERAL</v>
          </cell>
          <cell r="E230">
            <v>-1271282</v>
          </cell>
          <cell r="F230">
            <v>-1271282</v>
          </cell>
          <cell r="H230">
            <v>0</v>
          </cell>
          <cell r="I230">
            <v>-1271282</v>
          </cell>
          <cell r="J230">
            <v>-144164</v>
          </cell>
          <cell r="K230">
            <v>-1415446</v>
          </cell>
          <cell r="L230" t="str">
            <v xml:space="preserve"> Total</v>
          </cell>
        </row>
        <row r="231">
          <cell r="A231" t="str">
            <v>PPBBA4400 Total</v>
          </cell>
          <cell r="B231">
            <v>4400</v>
          </cell>
          <cell r="C231" t="str">
            <v>PPBBA</v>
          </cell>
          <cell r="D231" t="str">
            <v>GENERAL</v>
          </cell>
          <cell r="E231">
            <v>482164</v>
          </cell>
          <cell r="F231">
            <v>482164</v>
          </cell>
          <cell r="H231">
            <v>0</v>
          </cell>
          <cell r="I231">
            <v>482164</v>
          </cell>
          <cell r="J231">
            <v>41213</v>
          </cell>
          <cell r="K231">
            <v>523377</v>
          </cell>
          <cell r="L231" t="str">
            <v xml:space="preserve"> Total</v>
          </cell>
        </row>
        <row r="232">
          <cell r="A232" t="str">
            <v>PPBBA9910 Total</v>
          </cell>
          <cell r="B232">
            <v>9910</v>
          </cell>
          <cell r="C232" t="str">
            <v>PPBBA</v>
          </cell>
          <cell r="D232" t="str">
            <v>GENERAL</v>
          </cell>
          <cell r="E232">
            <v>-482164</v>
          </cell>
          <cell r="F232">
            <v>-482164</v>
          </cell>
          <cell r="H232">
            <v>0</v>
          </cell>
          <cell r="I232">
            <v>-482164</v>
          </cell>
          <cell r="J232">
            <v>-41213</v>
          </cell>
          <cell r="K232">
            <v>-523377</v>
          </cell>
          <cell r="L232" t="str">
            <v xml:space="preserve"> Total</v>
          </cell>
        </row>
        <row r="233">
          <cell r="A233" t="str">
            <v>PPBFA4400 Total</v>
          </cell>
          <cell r="B233">
            <v>4400</v>
          </cell>
          <cell r="C233" t="str">
            <v>PPBFA</v>
          </cell>
          <cell r="D233" t="str">
            <v>GENERAL</v>
          </cell>
          <cell r="E233">
            <v>128900</v>
          </cell>
          <cell r="F233">
            <v>128900</v>
          </cell>
          <cell r="H233">
            <v>0</v>
          </cell>
          <cell r="I233">
            <v>128900</v>
          </cell>
          <cell r="J233">
            <v>-45089</v>
          </cell>
          <cell r="K233">
            <v>83811</v>
          </cell>
          <cell r="L233" t="str">
            <v xml:space="preserve"> Total</v>
          </cell>
        </row>
        <row r="234">
          <cell r="A234" t="str">
            <v>PPBFA9910 Total</v>
          </cell>
          <cell r="B234">
            <v>9910</v>
          </cell>
          <cell r="C234" t="str">
            <v>PPBFA</v>
          </cell>
          <cell r="D234" t="str">
            <v>GENERAL</v>
          </cell>
          <cell r="E234">
            <v>-128900</v>
          </cell>
          <cell r="F234">
            <v>-128900</v>
          </cell>
          <cell r="H234">
            <v>0</v>
          </cell>
          <cell r="I234">
            <v>-128900</v>
          </cell>
          <cell r="J234">
            <v>45089</v>
          </cell>
          <cell r="K234">
            <v>-83811</v>
          </cell>
          <cell r="L234" t="str">
            <v xml:space="preserve"> Total</v>
          </cell>
        </row>
        <row r="235">
          <cell r="A235" t="str">
            <v>PPBJA4400 Total</v>
          </cell>
          <cell r="B235">
            <v>4400</v>
          </cell>
          <cell r="C235" t="str">
            <v>PPBJA</v>
          </cell>
          <cell r="D235" t="str">
            <v>GENERAL</v>
          </cell>
          <cell r="E235">
            <v>-492078</v>
          </cell>
          <cell r="F235">
            <v>-492078</v>
          </cell>
          <cell r="H235">
            <v>0</v>
          </cell>
          <cell r="I235">
            <v>-492078</v>
          </cell>
          <cell r="J235">
            <v>-53953</v>
          </cell>
          <cell r="K235">
            <v>-546031</v>
          </cell>
          <cell r="L235" t="str">
            <v xml:space="preserve"> Total</v>
          </cell>
        </row>
        <row r="236">
          <cell r="A236" t="str">
            <v>PPBJA9910 Total</v>
          </cell>
          <cell r="B236">
            <v>9910</v>
          </cell>
          <cell r="C236" t="str">
            <v>PPBJA</v>
          </cell>
          <cell r="D236" t="str">
            <v>GENERAL</v>
          </cell>
          <cell r="E236">
            <v>492078</v>
          </cell>
          <cell r="F236">
            <v>492078</v>
          </cell>
          <cell r="H236">
            <v>0</v>
          </cell>
          <cell r="I236">
            <v>492078</v>
          </cell>
          <cell r="J236">
            <v>53953</v>
          </cell>
          <cell r="K236">
            <v>546031</v>
          </cell>
          <cell r="L236" t="str">
            <v xml:space="preserve"> Total</v>
          </cell>
        </row>
        <row r="237">
          <cell r="A237" t="str">
            <v>PRAAA4400 Total</v>
          </cell>
          <cell r="B237">
            <v>4400</v>
          </cell>
          <cell r="C237" t="str">
            <v>PRAAA</v>
          </cell>
          <cell r="D237" t="str">
            <v>GENERAL</v>
          </cell>
          <cell r="E237">
            <v>2962000</v>
          </cell>
          <cell r="F237">
            <v>2962000</v>
          </cell>
          <cell r="H237">
            <v>0</v>
          </cell>
          <cell r="I237">
            <v>2962000</v>
          </cell>
          <cell r="J237">
            <v>3739740</v>
          </cell>
          <cell r="K237">
            <v>6701740</v>
          </cell>
          <cell r="L237" t="str">
            <v xml:space="preserve"> Total</v>
          </cell>
        </row>
        <row r="238">
          <cell r="A238" t="str">
            <v>PRABA4408 Total</v>
          </cell>
          <cell r="B238">
            <v>4408</v>
          </cell>
          <cell r="C238" t="str">
            <v>PRABA</v>
          </cell>
          <cell r="D238" t="str">
            <v>GENERAL</v>
          </cell>
          <cell r="E238">
            <v>11200000</v>
          </cell>
          <cell r="F238">
            <v>11200000</v>
          </cell>
          <cell r="H238">
            <v>0</v>
          </cell>
          <cell r="I238">
            <v>11200000</v>
          </cell>
          <cell r="J238">
            <v>16788704</v>
          </cell>
          <cell r="K238">
            <v>27988704</v>
          </cell>
          <cell r="L238" t="str">
            <v xml:space="preserve"> Total</v>
          </cell>
        </row>
        <row r="239">
          <cell r="A239" t="str">
            <v>PRADA4400 Total</v>
          </cell>
          <cell r="B239">
            <v>4400</v>
          </cell>
          <cell r="C239" t="str">
            <v>PRADA</v>
          </cell>
          <cell r="D239" t="str">
            <v>GENERAL</v>
          </cell>
          <cell r="E239">
            <v>833699</v>
          </cell>
          <cell r="F239">
            <v>833699</v>
          </cell>
          <cell r="H239">
            <v>0</v>
          </cell>
          <cell r="I239">
            <v>833699</v>
          </cell>
          <cell r="J239">
            <v>-833699</v>
          </cell>
          <cell r="K239">
            <v>0</v>
          </cell>
          <cell r="L239" t="str">
            <v xml:space="preserve"> Total</v>
          </cell>
        </row>
        <row r="240">
          <cell r="A240" t="str">
            <v>PRBAA4400 Total</v>
          </cell>
          <cell r="B240">
            <v>4400</v>
          </cell>
          <cell r="C240" t="str">
            <v>PRBAA</v>
          </cell>
          <cell r="D240" t="str">
            <v>GENERAL</v>
          </cell>
          <cell r="E240">
            <v>3825719</v>
          </cell>
          <cell r="F240">
            <v>3825719</v>
          </cell>
          <cell r="H240">
            <v>0</v>
          </cell>
          <cell r="I240">
            <v>3825719</v>
          </cell>
          <cell r="J240">
            <v>-3825719</v>
          </cell>
          <cell r="K240">
            <v>0</v>
          </cell>
          <cell r="L240" t="str">
            <v xml:space="preserve"> Total</v>
          </cell>
        </row>
        <row r="241">
          <cell r="A241" t="str">
            <v>PRBBA4408 Total</v>
          </cell>
          <cell r="B241">
            <v>4408</v>
          </cell>
          <cell r="C241" t="str">
            <v>PRBBA</v>
          </cell>
          <cell r="D241" t="str">
            <v>GENERAL</v>
          </cell>
          <cell r="E241">
            <v>14455840</v>
          </cell>
          <cell r="F241">
            <v>14455840</v>
          </cell>
          <cell r="H241">
            <v>0</v>
          </cell>
          <cell r="I241">
            <v>14455840</v>
          </cell>
          <cell r="J241">
            <v>-14455840</v>
          </cell>
          <cell r="K241">
            <v>0</v>
          </cell>
          <cell r="L241" t="str">
            <v xml:space="preserve"> Total</v>
          </cell>
        </row>
        <row r="242">
          <cell r="A242" t="str">
            <v>PRCAA4400 Total</v>
          </cell>
          <cell r="B242">
            <v>4400</v>
          </cell>
          <cell r="C242" t="str">
            <v>PRCAA</v>
          </cell>
          <cell r="D242" t="str">
            <v>GENERAL</v>
          </cell>
          <cell r="E242">
            <v>15480</v>
          </cell>
          <cell r="F242">
            <v>15480</v>
          </cell>
          <cell r="H242">
            <v>0</v>
          </cell>
          <cell r="I242">
            <v>15480</v>
          </cell>
          <cell r="J242">
            <v>22930</v>
          </cell>
          <cell r="K242">
            <v>38410</v>
          </cell>
          <cell r="L242" t="str">
            <v xml:space="preserve"> Total</v>
          </cell>
        </row>
        <row r="243">
          <cell r="A243" t="str">
            <v>PRCBA4408 Total</v>
          </cell>
          <cell r="B243">
            <v>4408</v>
          </cell>
          <cell r="C243" t="str">
            <v>PRCBA</v>
          </cell>
          <cell r="D243" t="str">
            <v>GENERAL</v>
          </cell>
          <cell r="E243">
            <v>10080</v>
          </cell>
          <cell r="F243">
            <v>10080</v>
          </cell>
          <cell r="H243">
            <v>0</v>
          </cell>
          <cell r="I243">
            <v>10080</v>
          </cell>
          <cell r="J243">
            <v>-10080</v>
          </cell>
          <cell r="K243">
            <v>0</v>
          </cell>
          <cell r="L243" t="str">
            <v xml:space="preserve"> Total</v>
          </cell>
        </row>
        <row r="244">
          <cell r="A244" t="str">
            <v>PSAAA1510 Total</v>
          </cell>
          <cell r="B244">
            <v>1510</v>
          </cell>
          <cell r="C244" t="str">
            <v>PSAAA</v>
          </cell>
          <cell r="D244" t="str">
            <v>GENERAL</v>
          </cell>
          <cell r="E244">
            <v>11180</v>
          </cell>
          <cell r="F244">
            <v>11180</v>
          </cell>
          <cell r="H244">
            <v>0</v>
          </cell>
          <cell r="I244">
            <v>11180</v>
          </cell>
          <cell r="J244">
            <v>-11180</v>
          </cell>
          <cell r="K244">
            <v>0</v>
          </cell>
          <cell r="L244" t="str">
            <v xml:space="preserve"> Total</v>
          </cell>
        </row>
        <row r="245">
          <cell r="A245" t="str">
            <v>PSAAA1520 Total</v>
          </cell>
          <cell r="B245">
            <v>1520</v>
          </cell>
          <cell r="C245" t="str">
            <v>PSAAA</v>
          </cell>
          <cell r="D245" t="str">
            <v>GENERAL</v>
          </cell>
          <cell r="E245">
            <v>3663</v>
          </cell>
          <cell r="F245">
            <v>3663</v>
          </cell>
          <cell r="H245">
            <v>0</v>
          </cell>
          <cell r="I245">
            <v>3663</v>
          </cell>
          <cell r="J245">
            <v>-3663</v>
          </cell>
          <cell r="K245">
            <v>0</v>
          </cell>
          <cell r="L245" t="str">
            <v xml:space="preserve"> Total</v>
          </cell>
        </row>
        <row r="246">
          <cell r="A246" t="str">
            <v>PSAAA8310 Total</v>
          </cell>
          <cell r="B246">
            <v>8310</v>
          </cell>
          <cell r="C246" t="str">
            <v>PSAAA</v>
          </cell>
          <cell r="D246" t="str">
            <v>GENERAL</v>
          </cell>
          <cell r="E246">
            <v>-829996</v>
          </cell>
          <cell r="F246">
            <v>-829996</v>
          </cell>
          <cell r="H246">
            <v>0</v>
          </cell>
          <cell r="I246">
            <v>-829996</v>
          </cell>
          <cell r="J246">
            <v>829996</v>
          </cell>
          <cell r="K246">
            <v>0</v>
          </cell>
          <cell r="L246" t="str">
            <v xml:space="preserve"> Total</v>
          </cell>
        </row>
        <row r="247">
          <cell r="A247" t="str">
            <v>PTBAB3420 Total</v>
          </cell>
          <cell r="B247">
            <v>3420</v>
          </cell>
          <cell r="C247" t="str">
            <v>PTBAB</v>
          </cell>
          <cell r="D247" t="str">
            <v>EXTERNAL</v>
          </cell>
          <cell r="E247">
            <v>695433</v>
          </cell>
          <cell r="F247">
            <v>695433</v>
          </cell>
          <cell r="H247">
            <v>0</v>
          </cell>
          <cell r="I247">
            <v>695433</v>
          </cell>
          <cell r="J247">
            <v>-195433</v>
          </cell>
          <cell r="K247">
            <v>500000</v>
          </cell>
          <cell r="L247" t="str">
            <v xml:space="preserve"> Total</v>
          </cell>
        </row>
        <row r="248">
          <cell r="A248" t="str">
            <v>PTBBB3420 Total</v>
          </cell>
          <cell r="B248">
            <v>3420</v>
          </cell>
          <cell r="C248" t="str">
            <v>PTBBB</v>
          </cell>
          <cell r="D248" t="str">
            <v>EXTERNAL</v>
          </cell>
          <cell r="E248">
            <v>285598</v>
          </cell>
          <cell r="F248">
            <v>285598</v>
          </cell>
          <cell r="H248">
            <v>0</v>
          </cell>
          <cell r="I248">
            <v>285598</v>
          </cell>
          <cell r="J248">
            <v>64402</v>
          </cell>
          <cell r="K248">
            <v>350000</v>
          </cell>
          <cell r="L248" t="str">
            <v xml:space="preserve"> Total</v>
          </cell>
        </row>
        <row r="249">
          <cell r="A249" t="str">
            <v>PTBCB3420 Total</v>
          </cell>
          <cell r="B249">
            <v>3420</v>
          </cell>
          <cell r="C249" t="str">
            <v>PTBCB</v>
          </cell>
          <cell r="D249" t="str">
            <v>EXTERNAL</v>
          </cell>
          <cell r="E249">
            <v>229136</v>
          </cell>
          <cell r="F249">
            <v>229136</v>
          </cell>
          <cell r="H249">
            <v>0</v>
          </cell>
          <cell r="I249">
            <v>229136</v>
          </cell>
          <cell r="J249">
            <v>-129136</v>
          </cell>
          <cell r="K249">
            <v>100000</v>
          </cell>
          <cell r="L249" t="str">
            <v xml:space="preserve"> Total</v>
          </cell>
        </row>
        <row r="250">
          <cell r="A250" t="str">
            <v>PTBFB3420 Total</v>
          </cell>
          <cell r="B250">
            <v>3420</v>
          </cell>
          <cell r="C250" t="str">
            <v>PTBFB</v>
          </cell>
          <cell r="D250" t="str">
            <v>EXTERNAL</v>
          </cell>
          <cell r="E250">
            <v>60000</v>
          </cell>
          <cell r="F250">
            <v>60000</v>
          </cell>
          <cell r="H250">
            <v>0</v>
          </cell>
          <cell r="I250">
            <v>60000</v>
          </cell>
          <cell r="J250">
            <v>-20000</v>
          </cell>
          <cell r="K250">
            <v>40000</v>
          </cell>
          <cell r="L250" t="str">
            <v xml:space="preserve"> Total</v>
          </cell>
        </row>
        <row r="251">
          <cell r="A251" t="str">
            <v>PTBZB3106 Total</v>
          </cell>
          <cell r="B251">
            <v>3106</v>
          </cell>
          <cell r="C251" t="str">
            <v>PTBZB</v>
          </cell>
          <cell r="D251" t="str">
            <v>EXTERNAL</v>
          </cell>
          <cell r="E251">
            <v>1000</v>
          </cell>
          <cell r="F251">
            <v>1000</v>
          </cell>
          <cell r="H251">
            <v>0</v>
          </cell>
          <cell r="I251">
            <v>1000</v>
          </cell>
          <cell r="J251">
            <v>-1000</v>
          </cell>
          <cell r="K251">
            <v>0</v>
          </cell>
          <cell r="L251" t="str">
            <v xml:space="preserve"> Total</v>
          </cell>
        </row>
        <row r="252">
          <cell r="A252" t="str">
            <v>PTBZB3420 Total</v>
          </cell>
          <cell r="B252">
            <v>3420</v>
          </cell>
          <cell r="C252" t="str">
            <v>PTBZB</v>
          </cell>
          <cell r="D252" t="str">
            <v>EXTERNAL</v>
          </cell>
          <cell r="E252">
            <v>4000</v>
          </cell>
          <cell r="F252">
            <v>4000</v>
          </cell>
          <cell r="H252">
            <v>0</v>
          </cell>
          <cell r="I252">
            <v>4000</v>
          </cell>
          <cell r="J252">
            <v>-4000</v>
          </cell>
          <cell r="K252">
            <v>0</v>
          </cell>
          <cell r="L252" t="str">
            <v xml:space="preserve"> Total</v>
          </cell>
        </row>
        <row r="253">
          <cell r="A253" t="str">
            <v>PTBZB9350 Total</v>
          </cell>
          <cell r="B253">
            <v>9350</v>
          </cell>
          <cell r="C253" t="str">
            <v>PTBZB</v>
          </cell>
          <cell r="D253" t="str">
            <v>EXTERNAL</v>
          </cell>
          <cell r="E253">
            <v>-102013</v>
          </cell>
          <cell r="F253">
            <v>-102013</v>
          </cell>
          <cell r="H253">
            <v>0</v>
          </cell>
          <cell r="I253">
            <v>-102013</v>
          </cell>
          <cell r="J253">
            <v>22013</v>
          </cell>
          <cell r="K253">
            <v>-80000</v>
          </cell>
          <cell r="L253" t="str">
            <v xml:space="preserve"> Total</v>
          </cell>
        </row>
        <row r="254">
          <cell r="A254" t="str">
            <v>PUAAA3490 Total</v>
          </cell>
          <cell r="B254">
            <v>3490</v>
          </cell>
          <cell r="C254" t="str">
            <v>PUAAA</v>
          </cell>
          <cell r="D254" t="str">
            <v>GENERAL</v>
          </cell>
          <cell r="E254">
            <v>1269020</v>
          </cell>
          <cell r="F254">
            <v>1269020</v>
          </cell>
          <cell r="H254">
            <v>0</v>
          </cell>
          <cell r="I254">
            <v>1269020</v>
          </cell>
          <cell r="J254">
            <v>-1269020</v>
          </cell>
          <cell r="K254">
            <v>0</v>
          </cell>
          <cell r="L254" t="str">
            <v xml:space="preserve"> Total</v>
          </cell>
        </row>
        <row r="255">
          <cell r="A255" t="str">
            <v>PVBAA3910 Total</v>
          </cell>
          <cell r="B255">
            <v>3910</v>
          </cell>
          <cell r="C255" t="str">
            <v>PVBAA</v>
          </cell>
          <cell r="D255" t="str">
            <v>GENERAL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J255">
            <v>30200</v>
          </cell>
          <cell r="K255">
            <v>30200</v>
          </cell>
          <cell r="L255" t="str">
            <v xml:space="preserve"> Total</v>
          </cell>
        </row>
        <row r="256">
          <cell r="A256" t="str">
            <v>PVBAA3911 Total</v>
          </cell>
          <cell r="B256">
            <v>3911</v>
          </cell>
          <cell r="C256" t="str">
            <v>PVBAA</v>
          </cell>
          <cell r="D256" t="str">
            <v>GENERAL</v>
          </cell>
          <cell r="E256">
            <v>62396</v>
          </cell>
          <cell r="F256">
            <v>62396</v>
          </cell>
          <cell r="H256">
            <v>0</v>
          </cell>
          <cell r="I256">
            <v>62396</v>
          </cell>
          <cell r="J256">
            <v>-62396</v>
          </cell>
          <cell r="K256">
            <v>0</v>
          </cell>
          <cell r="L256" t="str">
            <v xml:space="preserve"> Total</v>
          </cell>
        </row>
        <row r="257">
          <cell r="A257" t="str">
            <v>PVDAA400 Total</v>
          </cell>
          <cell r="B257">
            <v>400</v>
          </cell>
          <cell r="C257" t="str">
            <v>PVDAA</v>
          </cell>
          <cell r="D257" t="str">
            <v>GENERAL</v>
          </cell>
          <cell r="E257">
            <v>25000</v>
          </cell>
          <cell r="F257">
            <v>25000</v>
          </cell>
          <cell r="H257">
            <v>0</v>
          </cell>
          <cell r="I257">
            <v>25000</v>
          </cell>
          <cell r="J257">
            <v>-25000</v>
          </cell>
          <cell r="K257">
            <v>0</v>
          </cell>
          <cell r="L257" t="str">
            <v xml:space="preserve"> Total</v>
          </cell>
        </row>
        <row r="258">
          <cell r="A258" t="str">
            <v>PVEAA3911 Total</v>
          </cell>
          <cell r="B258">
            <v>3911</v>
          </cell>
          <cell r="C258" t="str">
            <v>PVEAA</v>
          </cell>
          <cell r="D258" t="str">
            <v>GENERAL</v>
          </cell>
          <cell r="E258">
            <v>53000</v>
          </cell>
          <cell r="F258">
            <v>53000</v>
          </cell>
          <cell r="H258">
            <v>0</v>
          </cell>
          <cell r="I258">
            <v>53000</v>
          </cell>
          <cell r="J258">
            <v>-53000</v>
          </cell>
          <cell r="K258">
            <v>0</v>
          </cell>
          <cell r="L258" t="str">
            <v xml:space="preserve"> Total</v>
          </cell>
        </row>
        <row r="259">
          <cell r="A259" t="str">
            <v>PVEAA4400 Total</v>
          </cell>
          <cell r="B259">
            <v>4400</v>
          </cell>
          <cell r="C259" t="str">
            <v>PVEAA</v>
          </cell>
          <cell r="D259" t="str">
            <v>GENERAL</v>
          </cell>
          <cell r="E259">
            <v>0</v>
          </cell>
          <cell r="F259">
            <v>0</v>
          </cell>
          <cell r="H259">
            <v>0</v>
          </cell>
          <cell r="I259">
            <v>0</v>
          </cell>
          <cell r="J259">
            <v>112000</v>
          </cell>
          <cell r="K259">
            <v>112000</v>
          </cell>
          <cell r="L259" t="str">
            <v xml:space="preserve"> Total</v>
          </cell>
        </row>
        <row r="260">
          <cell r="B260">
            <v>9000</v>
          </cell>
          <cell r="C260" t="str">
            <v>PXXXX</v>
          </cell>
          <cell r="D260" t="str">
            <v>DUMMY                          .</v>
          </cell>
          <cell r="E260">
            <v>-63801858</v>
          </cell>
          <cell r="F260">
            <v>-63801858</v>
          </cell>
          <cell r="H260">
            <v>0</v>
          </cell>
          <cell r="I260">
            <v>-63801858</v>
          </cell>
          <cell r="J260">
            <v>63801858</v>
          </cell>
          <cell r="K260">
            <v>-67048228</v>
          </cell>
          <cell r="L260">
            <v>0</v>
          </cell>
        </row>
        <row r="261">
          <cell r="K261">
            <v>67048228</v>
          </cell>
        </row>
        <row r="262">
          <cell r="B262" t="str">
            <v>Budget Prep Report5 - as at Week 47</v>
          </cell>
        </row>
        <row r="264">
          <cell r="B264" t="str">
            <v>Subj</v>
          </cell>
          <cell r="C264" t="str">
            <v>Obj</v>
          </cell>
          <cell r="D264" t="str">
            <v>Narration</v>
          </cell>
          <cell r="E264" t="str">
            <v>Revised</v>
          </cell>
          <cell r="F264" t="str">
            <v>Revised</v>
          </cell>
          <cell r="G264" t="str">
            <v>Inflation</v>
          </cell>
          <cell r="H264" t="str">
            <v>Fwd</v>
          </cell>
          <cell r="I264" t="str">
            <v>Fwd</v>
          </cell>
          <cell r="J264" t="str">
            <v>Fwd</v>
          </cell>
          <cell r="K264" t="str">
            <v>Fwd</v>
          </cell>
        </row>
        <row r="265">
          <cell r="B265" t="str">
            <v>Code</v>
          </cell>
          <cell r="E265" t="str">
            <v>Estimate</v>
          </cell>
          <cell r="F265" t="str">
            <v>Locked</v>
          </cell>
          <cell r="G265" t="str">
            <v>Rate</v>
          </cell>
          <cell r="H265" t="str">
            <v>Infl</v>
          </cell>
          <cell r="I265" t="str">
            <v>Base</v>
          </cell>
          <cell r="J265" t="str">
            <v>Variance</v>
          </cell>
          <cell r="K265" t="str">
            <v>Total</v>
          </cell>
        </row>
        <row r="266">
          <cell r="D266" t="str">
            <v>GRANTS REIMBURSEMENTS &amp; OTHER  .</v>
          </cell>
          <cell r="E266">
            <v>0</v>
          </cell>
          <cell r="F266">
            <v>0</v>
          </cell>
          <cell r="H266">
            <v>0</v>
          </cell>
          <cell r="I266">
            <v>0</v>
          </cell>
          <cell r="J266">
            <v>67048228</v>
          </cell>
          <cell r="K266">
            <v>67048228</v>
          </cell>
        </row>
        <row r="268">
          <cell r="D268" t="str">
            <v>Grand Totals</v>
          </cell>
          <cell r="E268">
            <v>0</v>
          </cell>
          <cell r="F268">
            <v>0</v>
          </cell>
          <cell r="H268">
            <v>0</v>
          </cell>
          <cell r="I268">
            <v>0</v>
          </cell>
          <cell r="J268">
            <v>67048228</v>
          </cell>
          <cell r="K268">
            <v>67048228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workbookViewId="0">
      <pane ySplit="2400" topLeftCell="A17" activePane="bottomLeft"/>
      <selection activeCell="D1" sqref="D1:D1048576"/>
      <selection pane="bottomLeft" activeCell="D38" sqref="D38"/>
    </sheetView>
  </sheetViews>
  <sheetFormatPr defaultRowHeight="15" x14ac:dyDescent="0.25"/>
  <cols>
    <col min="1" max="1" width="32.7109375" style="2" bestFit="1" customWidth="1"/>
    <col min="2" max="3" width="13.85546875" style="6" customWidth="1"/>
    <col min="4" max="4" width="13.85546875" style="61" customWidth="1"/>
    <col min="5" max="7" width="13.85546875" style="6" customWidth="1"/>
    <col min="9" max="9" width="25.42578125" customWidth="1"/>
    <col min="10" max="10" width="10.85546875" bestFit="1" customWidth="1"/>
    <col min="11" max="11" width="25.5703125" customWidth="1"/>
    <col min="12" max="12" width="10.140625" bestFit="1" customWidth="1"/>
    <col min="13" max="13" width="10.85546875" bestFit="1" customWidth="1"/>
    <col min="14" max="14" width="10.140625" bestFit="1" customWidth="1"/>
    <col min="15" max="15" width="17.42578125" bestFit="1" customWidth="1"/>
  </cols>
  <sheetData>
    <row r="1" spans="1:15" s="10" customFormat="1" x14ac:dyDescent="0.25">
      <c r="A1" s="8"/>
      <c r="B1" s="83" t="s">
        <v>963</v>
      </c>
      <c r="C1" s="21"/>
      <c r="D1" s="105"/>
      <c r="E1" s="21"/>
      <c r="F1" s="21"/>
      <c r="G1" s="21"/>
    </row>
    <row r="3" spans="1:15" s="16" customFormat="1" x14ac:dyDescent="0.25">
      <c r="A3" s="14"/>
      <c r="B3" s="21" t="s">
        <v>8</v>
      </c>
      <c r="C3" s="15" t="s">
        <v>9</v>
      </c>
      <c r="D3" s="99" t="s">
        <v>10</v>
      </c>
      <c r="E3" s="21" t="s">
        <v>11</v>
      </c>
      <c r="F3" s="15" t="s">
        <v>950</v>
      </c>
      <c r="G3" s="15" t="s">
        <v>951</v>
      </c>
      <c r="H3" s="21"/>
    </row>
    <row r="4" spans="1:15" s="17" customFormat="1" ht="45" x14ac:dyDescent="0.25">
      <c r="B4" s="18" t="str">
        <f>+'BM Items Presentation'!B5</f>
        <v>Allowed Budget 2012/13</v>
      </c>
      <c r="C4" s="18" t="s">
        <v>948</v>
      </c>
      <c r="D4" s="100" t="s">
        <v>931</v>
      </c>
      <c r="E4" s="18" t="s">
        <v>922</v>
      </c>
      <c r="F4" s="18" t="s">
        <v>949</v>
      </c>
      <c r="G4" s="17" t="s">
        <v>314</v>
      </c>
    </row>
    <row r="5" spans="1:15" s="19" customFormat="1" x14ac:dyDescent="0.25">
      <c r="B5" s="65" t="s">
        <v>12</v>
      </c>
      <c r="C5" s="20" t="s">
        <v>12</v>
      </c>
      <c r="D5" s="101" t="s">
        <v>12</v>
      </c>
      <c r="E5" s="20" t="s">
        <v>12</v>
      </c>
      <c r="F5" s="20" t="s">
        <v>12</v>
      </c>
      <c r="G5" s="20" t="s">
        <v>12</v>
      </c>
    </row>
    <row r="6" spans="1:15" ht="18.75" customHeight="1" x14ac:dyDescent="0.25">
      <c r="A6" s="2" t="s">
        <v>44</v>
      </c>
      <c r="B6" s="6">
        <v>2277968.0857042531</v>
      </c>
      <c r="C6" s="6">
        <f>'BM Items'!F23</f>
        <v>2296309.473790654</v>
      </c>
      <c r="D6" s="61">
        <f>'BM Items'!D23</f>
        <v>2213013.7508176002</v>
      </c>
      <c r="E6" s="6">
        <f>'BM Items'!G23</f>
        <v>2123416.2734925519</v>
      </c>
      <c r="F6" s="6">
        <f>'BM Items'!H23</f>
        <v>2154762.3456358816</v>
      </c>
      <c r="G6" s="6">
        <f t="shared" ref="G6:G14" si="0">+D6-B6</f>
        <v>-64954.334886652883</v>
      </c>
      <c r="I6" s="6">
        <f>+D6-'[1]BM Summ'!$B6</f>
        <v>0</v>
      </c>
    </row>
    <row r="7" spans="1:15" ht="18.75" customHeight="1" x14ac:dyDescent="0.25">
      <c r="A7" s="2" t="s">
        <v>45</v>
      </c>
      <c r="B7" s="6">
        <v>51622791</v>
      </c>
      <c r="C7" s="6">
        <f>'BM Items'!F49</f>
        <v>50893861</v>
      </c>
      <c r="D7" s="61">
        <f>'BM Items'!D49</f>
        <v>54084038</v>
      </c>
      <c r="E7" s="6">
        <f>'BM Items'!G49</f>
        <v>55615200.689999998</v>
      </c>
      <c r="F7" s="6">
        <f>'BM Items'!H49</f>
        <v>57297088.120700002</v>
      </c>
      <c r="G7" s="6">
        <f t="shared" si="0"/>
        <v>2461247</v>
      </c>
      <c r="I7" s="6">
        <f>+D7-'[1]BM Summ'!$B7</f>
        <v>0</v>
      </c>
      <c r="J7" s="6"/>
      <c r="L7">
        <v>80000</v>
      </c>
      <c r="M7" s="98">
        <f>+L7/E7</f>
        <v>1.4384556561419469E-3</v>
      </c>
    </row>
    <row r="8" spans="1:15" ht="18.75" customHeight="1" x14ac:dyDescent="0.25">
      <c r="A8" s="2" t="s">
        <v>46</v>
      </c>
      <c r="B8" s="6">
        <v>412316</v>
      </c>
      <c r="C8" s="6">
        <f>'BM Items'!F73</f>
        <v>324654</v>
      </c>
      <c r="D8" s="61">
        <f>'BM Items'!D73</f>
        <v>333534</v>
      </c>
      <c r="E8" s="6">
        <f>'BM Items'!G73</f>
        <v>346102</v>
      </c>
      <c r="F8" s="6">
        <f>'BM Items'!H73</f>
        <v>349658</v>
      </c>
      <c r="G8" s="6">
        <f t="shared" si="0"/>
        <v>-78782</v>
      </c>
      <c r="I8" s="6">
        <f>+D8-'[1]BM Summ'!$B8</f>
        <v>0</v>
      </c>
    </row>
    <row r="9" spans="1:15" ht="30" x14ac:dyDescent="0.25">
      <c r="A9" s="2" t="s">
        <v>47</v>
      </c>
      <c r="B9" s="6">
        <v>983651.54</v>
      </c>
      <c r="C9" s="6">
        <f>'BM Items'!F92</f>
        <v>2247219.3242857144</v>
      </c>
      <c r="D9" s="61">
        <f>'BM Items'!D92</f>
        <v>2636083.8107523816</v>
      </c>
      <c r="E9" s="6">
        <f>'BM Items'!G92</f>
        <v>2707995.5107523818</v>
      </c>
      <c r="F9" s="6">
        <f>'BM Items'!H92</f>
        <v>2730627.4807523815</v>
      </c>
      <c r="G9" s="6">
        <f t="shared" si="0"/>
        <v>1652432.2707523815</v>
      </c>
      <c r="I9" s="6">
        <f>+D9-'[1]BM Summ'!$B9</f>
        <v>0</v>
      </c>
    </row>
    <row r="10" spans="1:15" ht="18.75" customHeight="1" x14ac:dyDescent="0.25">
      <c r="A10" s="2" t="s">
        <v>48</v>
      </c>
      <c r="B10" s="6">
        <v>5937867.8499999996</v>
      </c>
      <c r="C10" s="6">
        <f>'BM Items'!F107</f>
        <v>5961114.5999999996</v>
      </c>
      <c r="D10" s="61">
        <f>'BM Items'!D107</f>
        <v>6220654.0500000007</v>
      </c>
      <c r="E10" s="6">
        <f>'BM Items'!G107</f>
        <v>6139948.0380000006</v>
      </c>
      <c r="F10" s="6">
        <f>'BM Items'!H107</f>
        <v>6407273.6714999992</v>
      </c>
      <c r="G10" s="6">
        <f t="shared" si="0"/>
        <v>282786.20000000112</v>
      </c>
      <c r="I10" s="6">
        <f>+D10-'[1]BM Summ'!$B10</f>
        <v>0</v>
      </c>
    </row>
    <row r="11" spans="1:15" ht="18.75" customHeight="1" x14ac:dyDescent="0.25">
      <c r="A11" s="2" t="s">
        <v>49</v>
      </c>
      <c r="B11" s="6">
        <v>47160</v>
      </c>
      <c r="C11" s="6">
        <f>'BM Items'!F124</f>
        <v>43660</v>
      </c>
      <c r="D11" s="61">
        <f>'BM Items'!D124</f>
        <v>39129</v>
      </c>
      <c r="E11" s="6">
        <f>'BM Items'!G124</f>
        <v>39129</v>
      </c>
      <c r="F11" s="6">
        <f>'BM Items'!H124</f>
        <v>39129</v>
      </c>
      <c r="G11" s="6">
        <f t="shared" si="0"/>
        <v>-8031</v>
      </c>
      <c r="I11" s="6">
        <f>+D11-'[1]BM Summ'!$B11</f>
        <v>0</v>
      </c>
    </row>
    <row r="12" spans="1:15" ht="30" x14ac:dyDescent="0.25">
      <c r="A12" s="2" t="s">
        <v>50</v>
      </c>
      <c r="B12" s="6">
        <v>296000</v>
      </c>
      <c r="C12" s="6">
        <f>'BM Items'!F142</f>
        <v>344000</v>
      </c>
      <c r="D12" s="61">
        <f>'BM Items'!D142</f>
        <v>344000</v>
      </c>
      <c r="E12" s="6">
        <f>'BM Items'!G142</f>
        <v>344000</v>
      </c>
      <c r="F12" s="6">
        <f>'BM Items'!H142</f>
        <v>344000</v>
      </c>
      <c r="G12" s="6">
        <f t="shared" si="0"/>
        <v>48000</v>
      </c>
      <c r="I12" s="6">
        <f>+D12-'[1]BM Summ'!$B12</f>
        <v>0</v>
      </c>
    </row>
    <row r="13" spans="1:15" ht="18.75" customHeight="1" x14ac:dyDescent="0.25">
      <c r="A13" s="2" t="s">
        <v>51</v>
      </c>
      <c r="B13" s="6">
        <v>2050300</v>
      </c>
      <c r="C13" s="6">
        <f>'BM Items'!F149</f>
        <v>1707140</v>
      </c>
      <c r="D13" s="61">
        <f>'BM Items'!D149</f>
        <v>0</v>
      </c>
      <c r="E13" s="6">
        <f>'BM Items'!G149</f>
        <v>0</v>
      </c>
      <c r="F13" s="6">
        <f>'BM Items'!H149</f>
        <v>0</v>
      </c>
      <c r="G13" s="6">
        <f t="shared" si="0"/>
        <v>-2050300</v>
      </c>
      <c r="I13" s="6">
        <f>+D13-'[1]BM Summ'!$B13</f>
        <v>0</v>
      </c>
      <c r="L13" s="6"/>
    </row>
    <row r="14" spans="1:15" ht="18.75" customHeight="1" x14ac:dyDescent="0.25">
      <c r="A14" s="2" t="s">
        <v>52</v>
      </c>
      <c r="B14" s="6">
        <v>992811</v>
      </c>
      <c r="C14" s="6">
        <f>'BM Items'!F166</f>
        <v>2837053.3344000001</v>
      </c>
      <c r="D14" s="61">
        <f>'BM Items'!D166</f>
        <v>920000</v>
      </c>
      <c r="E14" s="6">
        <f>'BM Items'!G166</f>
        <v>0</v>
      </c>
      <c r="F14" s="6">
        <f>'BM Items'!H166</f>
        <v>0</v>
      </c>
      <c r="G14" s="6">
        <f t="shared" si="0"/>
        <v>-72811</v>
      </c>
      <c r="I14" s="6">
        <f>+D14-'[1]BM Summ'!$B14</f>
        <v>0</v>
      </c>
    </row>
    <row r="15" spans="1:15" ht="18.75" customHeight="1" x14ac:dyDescent="0.25">
      <c r="A15" s="8" t="s">
        <v>53</v>
      </c>
      <c r="B15" s="21">
        <v>64620865.475704253</v>
      </c>
      <c r="C15" s="21">
        <f>SUM(C6:C14)</f>
        <v>66655011.732476369</v>
      </c>
      <c r="D15" s="105">
        <f>SUM(D6:D14)</f>
        <v>66790452.611569986</v>
      </c>
      <c r="E15" s="21">
        <f t="shared" ref="E15:F15" si="1">SUM(E6:E14)</f>
        <v>67315791.51224494</v>
      </c>
      <c r="F15" s="21">
        <f t="shared" si="1"/>
        <v>69322538.618588269</v>
      </c>
      <c r="G15" s="21">
        <f>SUM(G6:G14)</f>
        <v>2169587.1358657293</v>
      </c>
      <c r="I15" s="6">
        <f>+D15-'[1]BM Summ'!$B15</f>
        <v>0</v>
      </c>
      <c r="N15" s="6"/>
    </row>
    <row r="16" spans="1:15" ht="18.75" customHeight="1" x14ac:dyDescent="0.25">
      <c r="A16" s="2" t="s">
        <v>54</v>
      </c>
      <c r="B16" s="6">
        <v>-399639.47</v>
      </c>
      <c r="C16" s="6">
        <f>+'BM Items'!F173</f>
        <v>-856800</v>
      </c>
      <c r="D16" s="61">
        <f>+'BM Items'!D173</f>
        <v>-1061800</v>
      </c>
      <c r="E16" s="6">
        <f>+'BM Items'!G173</f>
        <v>-1083036</v>
      </c>
      <c r="F16" s="6">
        <f>+'BM Items'!H173</f>
        <v>-1104696.72</v>
      </c>
      <c r="G16" s="6">
        <f>+D16-B16</f>
        <v>-662160.53</v>
      </c>
      <c r="I16" s="6">
        <f>+D16-'[1]BM Summ'!$B16</f>
        <v>0</v>
      </c>
      <c r="K16">
        <v>1.03</v>
      </c>
      <c r="O16" s="6">
        <f>+D15-'FIS Coding'!U513</f>
        <v>-267774.17849521339</v>
      </c>
    </row>
    <row r="17" spans="1:12" ht="18.75" customHeight="1" x14ac:dyDescent="0.25">
      <c r="A17" s="2" t="s">
        <v>55</v>
      </c>
      <c r="B17" s="6">
        <v>0</v>
      </c>
      <c r="C17" s="6">
        <f>'BM Items'!F174</f>
        <v>0</v>
      </c>
      <c r="D17" s="61">
        <f>'BM Items'!D174</f>
        <v>0</v>
      </c>
      <c r="E17" s="6">
        <f>'BM Items'!G174</f>
        <v>0</v>
      </c>
      <c r="F17" s="6">
        <f>'BM Items'!H174</f>
        <v>0</v>
      </c>
      <c r="G17" s="6">
        <f>+D17-B17</f>
        <v>0</v>
      </c>
      <c r="I17" s="6">
        <f>+D17-'[1]BM Summ'!$B17</f>
        <v>0</v>
      </c>
    </row>
    <row r="18" spans="1:12" ht="18.75" customHeight="1" x14ac:dyDescent="0.25">
      <c r="A18" s="2" t="s">
        <v>56</v>
      </c>
      <c r="B18" s="6">
        <v>0</v>
      </c>
      <c r="C18" s="6">
        <f>'BM Items'!F175</f>
        <v>0</v>
      </c>
      <c r="D18" s="61">
        <f>'BM Items'!D175</f>
        <v>0</v>
      </c>
      <c r="E18" s="6">
        <f>'BM Items'!G175</f>
        <v>0</v>
      </c>
      <c r="F18" s="6">
        <f>'BM Items'!H175</f>
        <v>0</v>
      </c>
      <c r="G18" s="6">
        <f>+D18-B18</f>
        <v>0</v>
      </c>
      <c r="I18" s="6">
        <f>+D18-'[1]BM Summ'!$B18</f>
        <v>0</v>
      </c>
    </row>
    <row r="19" spans="1:12" ht="18.75" customHeight="1" x14ac:dyDescent="0.25">
      <c r="A19" s="2" t="s">
        <v>57</v>
      </c>
      <c r="B19" s="6">
        <v>1329574</v>
      </c>
      <c r="C19" s="6">
        <f>+B19</f>
        <v>1329574</v>
      </c>
      <c r="D19" s="61">
        <f>+C19</f>
        <v>1329574</v>
      </c>
      <c r="E19" s="6">
        <f t="shared" ref="E19:F19" si="2">+D19*$K$16</f>
        <v>1369461.22</v>
      </c>
      <c r="F19" s="6">
        <f t="shared" si="2"/>
        <v>1410545.0566</v>
      </c>
      <c r="G19" s="6">
        <f>+D19-B19</f>
        <v>0</v>
      </c>
      <c r="I19" s="6">
        <f>+D19-'[1]BM Summ'!$B19</f>
        <v>0</v>
      </c>
    </row>
    <row r="20" spans="1:12" ht="18.75" customHeight="1" x14ac:dyDescent="0.25">
      <c r="A20" s="8" t="s">
        <v>58</v>
      </c>
      <c r="B20" s="21">
        <v>65550800.005704254</v>
      </c>
      <c r="C20" s="21">
        <f>+C15+C16+C17+C18+C19</f>
        <v>67127785.732476369</v>
      </c>
      <c r="D20" s="105">
        <f>SUM(D15:D19)</f>
        <v>67058226.611569986</v>
      </c>
      <c r="E20" s="21">
        <f t="shared" ref="E20:F20" si="3">SUM(E15:E19)</f>
        <v>67602216.732244939</v>
      </c>
      <c r="F20" s="21">
        <f t="shared" si="3"/>
        <v>69628386.955188274</v>
      </c>
      <c r="G20" s="21">
        <f>SUM(G15:G19)</f>
        <v>1507426.6058657293</v>
      </c>
      <c r="I20" s="6">
        <f>+D20-'[1]BM Summ'!$B20</f>
        <v>0</v>
      </c>
      <c r="K20">
        <v>4.17</v>
      </c>
      <c r="L20">
        <v>-3.39</v>
      </c>
    </row>
    <row r="21" spans="1:12" ht="30" x14ac:dyDescent="0.25">
      <c r="A21" s="2" t="s">
        <v>59</v>
      </c>
      <c r="B21" s="6">
        <v>0</v>
      </c>
      <c r="C21" s="6">
        <v>0</v>
      </c>
      <c r="D21" s="61">
        <f>'BM Items'!D184</f>
        <v>0</v>
      </c>
      <c r="E21" s="6">
        <f>'BM Items'!G184</f>
        <v>0</v>
      </c>
      <c r="F21" s="6">
        <f>'BM Items'!H184</f>
        <v>0</v>
      </c>
      <c r="G21" s="6">
        <f t="shared" ref="G21:G26" si="4">+D21-B21</f>
        <v>0</v>
      </c>
      <c r="I21" s="6">
        <f>+D21-'[1]BM Summ'!$B21</f>
        <v>0</v>
      </c>
    </row>
    <row r="22" spans="1:12" ht="30" x14ac:dyDescent="0.25">
      <c r="A22" s="2" t="s">
        <v>60</v>
      </c>
      <c r="B22" s="6">
        <v>-992811</v>
      </c>
      <c r="C22" s="6">
        <f>-C14</f>
        <v>-2837053.3344000001</v>
      </c>
      <c r="D22" s="61">
        <f>-D14</f>
        <v>-920000</v>
      </c>
      <c r="E22" s="6">
        <f t="shared" ref="E22:F22" si="5">-E14</f>
        <v>0</v>
      </c>
      <c r="F22" s="6">
        <f t="shared" si="5"/>
        <v>0</v>
      </c>
      <c r="G22" s="6">
        <f t="shared" si="4"/>
        <v>72811</v>
      </c>
      <c r="I22" s="6">
        <f>+D22-'[1]BM Summ'!$B22</f>
        <v>0</v>
      </c>
    </row>
    <row r="23" spans="1:12" ht="30" x14ac:dyDescent="0.25">
      <c r="A23" s="2" t="s">
        <v>63</v>
      </c>
      <c r="B23" s="6">
        <v>0</v>
      </c>
      <c r="C23" s="6">
        <v>0</v>
      </c>
      <c r="D23" s="61">
        <f>'BM Items'!D186</f>
        <v>0</v>
      </c>
      <c r="E23" s="6">
        <f>'BM Items'!G186</f>
        <v>0</v>
      </c>
      <c r="F23" s="6">
        <f>'BM Items'!H186</f>
        <v>0</v>
      </c>
      <c r="G23" s="6">
        <f t="shared" si="4"/>
        <v>0</v>
      </c>
      <c r="I23" s="6">
        <f>+D23-'[1]BM Summ'!$B23</f>
        <v>0</v>
      </c>
    </row>
    <row r="24" spans="1:12" ht="30" x14ac:dyDescent="0.25">
      <c r="A24" s="2" t="s">
        <v>292</v>
      </c>
      <c r="B24" s="6">
        <v>900148</v>
      </c>
      <c r="C24" s="6">
        <f>+[2]Sheet1!$F$48</f>
        <v>16888.619047618937</v>
      </c>
      <c r="D24" s="61">
        <f>+[2]Sheet1!$F$57+4000</f>
        <v>-547127.57741904841</v>
      </c>
      <c r="E24" s="6">
        <f>+D24-4000</f>
        <v>-551127.57741904841</v>
      </c>
      <c r="F24" s="6">
        <f>+E24</f>
        <v>-551127.57741904841</v>
      </c>
      <c r="G24" s="6">
        <f t="shared" si="4"/>
        <v>-1447275.5774190484</v>
      </c>
      <c r="I24" s="6">
        <f>+D24-'[1]BM Summ'!$B24</f>
        <v>0</v>
      </c>
    </row>
    <row r="25" spans="1:12" ht="30" x14ac:dyDescent="0.25">
      <c r="A25" s="2" t="s">
        <v>291</v>
      </c>
      <c r="B25" s="6">
        <v>0</v>
      </c>
      <c r="C25" s="6">
        <f>+B25</f>
        <v>0</v>
      </c>
      <c r="D25" s="61">
        <f>'BM Items'!D188</f>
        <v>0</v>
      </c>
      <c r="E25" s="6">
        <f>'BM Items'!G188</f>
        <v>0</v>
      </c>
      <c r="F25" s="6">
        <f>'BM Items'!H188</f>
        <v>0</v>
      </c>
      <c r="G25" s="6">
        <f t="shared" si="4"/>
        <v>0</v>
      </c>
      <c r="I25" s="6">
        <f>+D25-'[1]BM Summ'!$B25</f>
        <v>0</v>
      </c>
    </row>
    <row r="26" spans="1:12" ht="30" x14ac:dyDescent="0.25">
      <c r="A26" s="2" t="s">
        <v>290</v>
      </c>
      <c r="C26" s="6">
        <f>'BM Items'!F189</f>
        <v>0</v>
      </c>
      <c r="G26" s="6">
        <f t="shared" si="4"/>
        <v>0</v>
      </c>
      <c r="I26" s="6">
        <f>+D26-'[1]BM Summ'!$B26</f>
        <v>0</v>
      </c>
    </row>
    <row r="27" spans="1:12" ht="18.75" customHeight="1" x14ac:dyDescent="0.25">
      <c r="A27" s="8" t="s">
        <v>61</v>
      </c>
      <c r="B27" s="6">
        <v>65458137.005704254</v>
      </c>
      <c r="C27" s="6">
        <f t="shared" ref="C27:G27" si="6">SUM(C20:C26)</f>
        <v>64307621.01712399</v>
      </c>
      <c r="D27" s="61">
        <f t="shared" si="6"/>
        <v>65591099.034150936</v>
      </c>
      <c r="E27" s="6">
        <f t="shared" ref="E27:F27" si="7">SUM(E20:E26)</f>
        <v>67051089.154825889</v>
      </c>
      <c r="F27" s="6">
        <f t="shared" si="7"/>
        <v>69077259.377769232</v>
      </c>
      <c r="G27" s="6">
        <f t="shared" si="6"/>
        <v>132962.02844668087</v>
      </c>
      <c r="I27" s="6">
        <f>+D27-'[1]BM Summ'!$B27</f>
        <v>0</v>
      </c>
    </row>
    <row r="28" spans="1:12" ht="18.75" customHeight="1" x14ac:dyDescent="0.25">
      <c r="A28" s="27" t="s">
        <v>293</v>
      </c>
      <c r="B28" s="6">
        <v>-65458137</v>
      </c>
      <c r="C28" s="6">
        <f>B28</f>
        <v>-65458137</v>
      </c>
      <c r="D28" s="61">
        <v>-65591099</v>
      </c>
      <c r="E28" s="6">
        <f>-E27</f>
        <v>-67051089.154825889</v>
      </c>
      <c r="F28" s="6">
        <f>-F27</f>
        <v>-69077259.377769232</v>
      </c>
      <c r="G28" s="6">
        <f t="shared" ref="G28" si="8">+D28-C28</f>
        <v>-132962</v>
      </c>
      <c r="I28" s="6">
        <f>+D28-'[1]BM Summ'!$B28</f>
        <v>-132962</v>
      </c>
    </row>
    <row r="29" spans="1:12" ht="30" x14ac:dyDescent="0.25">
      <c r="A29" s="24" t="s">
        <v>62</v>
      </c>
      <c r="B29" s="21">
        <v>5.7042539119720459E-3</v>
      </c>
      <c r="C29" s="21">
        <f>SUM(C27:C28)</f>
        <v>-1150515.9828760102</v>
      </c>
      <c r="D29" s="105">
        <f>SUM(D27:D28)</f>
        <v>3.4150935709476471E-2</v>
      </c>
      <c r="E29" s="21">
        <f t="shared" ref="E29:F29" si="9">SUM(E27:E28)</f>
        <v>0</v>
      </c>
      <c r="F29" s="21">
        <f t="shared" si="9"/>
        <v>0</v>
      </c>
      <c r="G29" s="21">
        <f>SUM(G27:G28)</f>
        <v>2.844668086618185E-2</v>
      </c>
      <c r="I29" s="6"/>
    </row>
    <row r="30" spans="1:12" x14ac:dyDescent="0.25">
      <c r="A30" s="27"/>
      <c r="I30" s="6"/>
    </row>
    <row r="31" spans="1:12" x14ac:dyDescent="0.25">
      <c r="A31" s="82" t="s">
        <v>294</v>
      </c>
      <c r="I31" s="6"/>
    </row>
    <row r="32" spans="1:12" x14ac:dyDescent="0.25">
      <c r="A32" s="27" t="s">
        <v>295</v>
      </c>
      <c r="B32" s="6">
        <f>+K59</f>
        <v>-18855112.109999999</v>
      </c>
      <c r="C32" s="6">
        <f>+B32</f>
        <v>-18855112.109999999</v>
      </c>
      <c r="D32" s="61">
        <f>+C39</f>
        <v>-16803574.758476011</v>
      </c>
      <c r="E32" s="6">
        <f>+D39</f>
        <v>-15883574.724325076</v>
      </c>
      <c r="F32" s="6">
        <f>+E39</f>
        <v>-15883574.724325076</v>
      </c>
      <c r="G32" s="6">
        <f t="shared" ref="G32:G39" si="10">D32-C32</f>
        <v>2051537.3515239879</v>
      </c>
      <c r="I32" s="6"/>
    </row>
    <row r="33" spans="1:15" x14ac:dyDescent="0.25">
      <c r="A33" s="81" t="s">
        <v>296</v>
      </c>
      <c r="B33" s="6">
        <v>5.7042539119720459E-3</v>
      </c>
      <c r="C33" s="6">
        <f>+C29-'BM Items'!C90</f>
        <v>-1150515.9828760102</v>
      </c>
      <c r="D33" s="61">
        <f>+D29</f>
        <v>3.4150935709476471E-2</v>
      </c>
      <c r="G33" s="6">
        <f t="shared" si="10"/>
        <v>1150516.0170269459</v>
      </c>
      <c r="I33" s="6"/>
    </row>
    <row r="34" spans="1:15" x14ac:dyDescent="0.25">
      <c r="A34" s="27" t="s">
        <v>923</v>
      </c>
      <c r="B34" s="6">
        <v>114999.54916565817</v>
      </c>
      <c r="C34" s="6">
        <f>-'BM Items Presentation'!C90</f>
        <v>115000</v>
      </c>
      <c r="D34" s="61">
        <f>-'BM Items Presentation'!D90</f>
        <v>0</v>
      </c>
      <c r="I34" s="6"/>
    </row>
    <row r="35" spans="1:15" x14ac:dyDescent="0.25">
      <c r="A35" s="27" t="s">
        <v>303</v>
      </c>
      <c r="B35" s="6">
        <v>0</v>
      </c>
      <c r="C35" s="6">
        <f>+'[3]BM Summ'!C34</f>
        <v>0</v>
      </c>
      <c r="D35" s="61">
        <v>0</v>
      </c>
      <c r="G35" s="6">
        <f t="shared" si="10"/>
        <v>0</v>
      </c>
      <c r="I35" s="6"/>
    </row>
    <row r="36" spans="1:15" ht="15" customHeight="1" x14ac:dyDescent="0.25">
      <c r="A36" s="27" t="s">
        <v>304</v>
      </c>
      <c r="B36" s="6">
        <v>992811</v>
      </c>
      <c r="C36" s="6">
        <f>-C22</f>
        <v>2837053.3344000001</v>
      </c>
      <c r="D36" s="61">
        <f>-D22</f>
        <v>920000</v>
      </c>
      <c r="G36" s="6">
        <f t="shared" si="10"/>
        <v>-1917053.3344000001</v>
      </c>
      <c r="I36" s="6" t="s">
        <v>962</v>
      </c>
    </row>
    <row r="37" spans="1:15" ht="15" customHeight="1" x14ac:dyDescent="0.25">
      <c r="A37" s="27" t="s">
        <v>966</v>
      </c>
      <c r="B37" s="6">
        <f>+'BM Items Presentation'!B14</f>
        <v>250000</v>
      </c>
      <c r="C37" s="6">
        <f>+'BM Items Presentation'!C14</f>
        <v>250000</v>
      </c>
      <c r="I37" s="6"/>
    </row>
    <row r="38" spans="1:15" x14ac:dyDescent="0.25">
      <c r="A38" s="27" t="s">
        <v>305</v>
      </c>
      <c r="B38" s="6">
        <v>0</v>
      </c>
      <c r="C38" s="6">
        <v>0</v>
      </c>
      <c r="D38" s="61">
        <v>0</v>
      </c>
      <c r="E38" s="6">
        <f>-E61</f>
        <v>0</v>
      </c>
      <c r="F38" s="6">
        <f>-F61</f>
        <v>0</v>
      </c>
      <c r="G38" s="6">
        <f t="shared" si="10"/>
        <v>0</v>
      </c>
      <c r="I38" s="6"/>
    </row>
    <row r="39" spans="1:15" x14ac:dyDescent="0.25">
      <c r="A39" s="27" t="s">
        <v>298</v>
      </c>
      <c r="B39" s="6">
        <f>SUM(B32:B38)</f>
        <v>-17497301.555130087</v>
      </c>
      <c r="C39" s="6">
        <f>SUM(C32:C38)</f>
        <v>-16803574.758476011</v>
      </c>
      <c r="D39" s="61">
        <f>SUM(D32:D38)</f>
        <v>-15883574.724325076</v>
      </c>
      <c r="E39" s="6">
        <f t="shared" ref="E39:F39" si="11">SUM(E32:E38)</f>
        <v>-15883574.724325076</v>
      </c>
      <c r="F39" s="6">
        <f t="shared" si="11"/>
        <v>-15883574.724325076</v>
      </c>
      <c r="G39" s="6">
        <f t="shared" si="10"/>
        <v>920000.03415093571</v>
      </c>
      <c r="I39" s="6"/>
      <c r="J39" s="6"/>
    </row>
    <row r="40" spans="1:15" x14ac:dyDescent="0.25">
      <c r="A40" s="27"/>
      <c r="I40" s="6"/>
    </row>
    <row r="41" spans="1:15" x14ac:dyDescent="0.25">
      <c r="A41" s="82" t="s">
        <v>299</v>
      </c>
      <c r="I41" s="6"/>
    </row>
    <row r="42" spans="1:15" x14ac:dyDescent="0.25">
      <c r="A42" s="27" t="s">
        <v>295</v>
      </c>
      <c r="B42" s="6">
        <v>0.32000000006519258</v>
      </c>
      <c r="C42" s="6">
        <f>+B42</f>
        <v>0.32000000006519258</v>
      </c>
      <c r="D42" s="61">
        <f>+C45</f>
        <v>0.32000000029802322</v>
      </c>
      <c r="E42" s="6">
        <f>+D45</f>
        <v>0.32000000029802322</v>
      </c>
      <c r="F42" s="6">
        <f>+E45</f>
        <v>0.32000000029802322</v>
      </c>
      <c r="G42" s="6">
        <f>D42-C42</f>
        <v>2.3283064365386963E-10</v>
      </c>
      <c r="I42" s="6"/>
    </row>
    <row r="43" spans="1:15" x14ac:dyDescent="0.25">
      <c r="A43" s="27" t="s">
        <v>306</v>
      </c>
      <c r="B43" s="6">
        <v>-992811</v>
      </c>
      <c r="C43" s="6">
        <f>-C36</f>
        <v>-2837053.3344000001</v>
      </c>
      <c r="D43" s="61">
        <f>-D36</f>
        <v>-920000</v>
      </c>
      <c r="G43" s="6">
        <f>D43-C43</f>
        <v>1917053.3344000001</v>
      </c>
      <c r="I43" s="6"/>
    </row>
    <row r="44" spans="1:15" x14ac:dyDescent="0.25">
      <c r="A44" s="27" t="s">
        <v>307</v>
      </c>
      <c r="B44" s="6">
        <v>992811</v>
      </c>
      <c r="C44" s="6">
        <f>-C22</f>
        <v>2837053.3344000001</v>
      </c>
      <c r="D44" s="61">
        <f>-D22</f>
        <v>920000</v>
      </c>
      <c r="G44" s="6">
        <f>D44-C44</f>
        <v>-1917053.3344000001</v>
      </c>
      <c r="I44" s="6"/>
    </row>
    <row r="45" spans="1:15" x14ac:dyDescent="0.25">
      <c r="A45" s="27" t="s">
        <v>298</v>
      </c>
      <c r="B45" s="6">
        <v>0.32000000006519258</v>
      </c>
      <c r="C45" s="6">
        <f>+C42+C44+C43</f>
        <v>0.32000000029802322</v>
      </c>
      <c r="D45" s="61">
        <f>SUM(D42:D44)</f>
        <v>0.32000000029802322</v>
      </c>
      <c r="E45" s="6">
        <f t="shared" ref="E45:F45" si="12">SUM(E42:E44)</f>
        <v>0.32000000029802322</v>
      </c>
      <c r="F45" s="6">
        <f t="shared" si="12"/>
        <v>0.32000000029802322</v>
      </c>
      <c r="G45" s="6">
        <f>D45-C45</f>
        <v>0</v>
      </c>
      <c r="I45" s="6"/>
      <c r="O45">
        <v>1061</v>
      </c>
    </row>
    <row r="46" spans="1:15" x14ac:dyDescent="0.25">
      <c r="A46" s="27"/>
      <c r="I46" s="6"/>
      <c r="O46">
        <v>-568</v>
      </c>
    </row>
    <row r="47" spans="1:15" x14ac:dyDescent="0.25">
      <c r="A47" s="82" t="s">
        <v>300</v>
      </c>
      <c r="I47" s="6"/>
      <c r="K47">
        <v>25</v>
      </c>
    </row>
    <row r="48" spans="1:15" x14ac:dyDescent="0.25">
      <c r="A48" s="27" t="s">
        <v>295</v>
      </c>
      <c r="B48" s="6">
        <v>0</v>
      </c>
      <c r="C48" s="6">
        <v>0</v>
      </c>
      <c r="D48" s="61">
        <f>+C51</f>
        <v>0</v>
      </c>
      <c r="E48" s="6">
        <f>+D51</f>
        <v>0</v>
      </c>
      <c r="F48" s="6">
        <f>+E51</f>
        <v>0</v>
      </c>
      <c r="G48" s="6">
        <f>D48-C48</f>
        <v>0</v>
      </c>
      <c r="I48" s="6"/>
      <c r="K48">
        <v>4</v>
      </c>
      <c r="O48">
        <f>+O45+O46</f>
        <v>493</v>
      </c>
    </row>
    <row r="49" spans="1:18" x14ac:dyDescent="0.25">
      <c r="A49" s="81" t="s">
        <v>296</v>
      </c>
      <c r="B49" s="6">
        <v>0</v>
      </c>
      <c r="C49" s="6">
        <f>-C21</f>
        <v>0</v>
      </c>
      <c r="D49" s="61">
        <v>0</v>
      </c>
      <c r="G49" s="6">
        <f>D49-C49</f>
        <v>0</v>
      </c>
      <c r="I49" s="6"/>
      <c r="K49">
        <v>18</v>
      </c>
      <c r="L49">
        <f>+K47+K48-K49</f>
        <v>11</v>
      </c>
    </row>
    <row r="50" spans="1:18" x14ac:dyDescent="0.25">
      <c r="A50" s="27" t="s">
        <v>297</v>
      </c>
      <c r="B50" s="6">
        <v>0</v>
      </c>
      <c r="C50" s="6">
        <v>0</v>
      </c>
      <c r="D50" s="61">
        <v>0</v>
      </c>
      <c r="G50" s="6">
        <f>D50-C50</f>
        <v>0</v>
      </c>
      <c r="I50" s="6"/>
    </row>
    <row r="51" spans="1:18" x14ac:dyDescent="0.25">
      <c r="A51" s="27" t="s">
        <v>298</v>
      </c>
      <c r="B51" s="6">
        <v>0</v>
      </c>
      <c r="C51" s="6">
        <f>SUM(C48:C50)</f>
        <v>0</v>
      </c>
      <c r="D51" s="61">
        <f>SUM(D48:D50)</f>
        <v>0</v>
      </c>
      <c r="E51" s="6">
        <f t="shared" ref="E51" si="13">SUM(E48:E50)</f>
        <v>0</v>
      </c>
      <c r="F51" s="6">
        <f t="shared" ref="F51" si="14">SUM(F48:F50)</f>
        <v>0</v>
      </c>
      <c r="G51" s="6">
        <f>D51-C51</f>
        <v>0</v>
      </c>
      <c r="I51" s="6"/>
    </row>
    <row r="52" spans="1:18" x14ac:dyDescent="0.25">
      <c r="A52" s="27"/>
      <c r="I52" s="6"/>
    </row>
    <row r="53" spans="1:18" x14ac:dyDescent="0.25">
      <c r="A53" s="82" t="s">
        <v>301</v>
      </c>
      <c r="I53" s="6"/>
    </row>
    <row r="54" spans="1:18" x14ac:dyDescent="0.25">
      <c r="A54" s="27" t="s">
        <v>295</v>
      </c>
      <c r="B54" s="6">
        <f>+K60</f>
        <v>-28939362.809999999</v>
      </c>
      <c r="C54" s="6">
        <f>+B54</f>
        <v>-28939362.809999999</v>
      </c>
      <c r="D54" s="61">
        <f>+C57</f>
        <v>-28939362.809999999</v>
      </c>
      <c r="E54" s="6">
        <f>+D57</f>
        <v>-28939362.809999999</v>
      </c>
      <c r="F54" s="6">
        <f>+E57</f>
        <v>-28939362.809999999</v>
      </c>
      <c r="G54" s="6">
        <f>D54-C54</f>
        <v>0</v>
      </c>
      <c r="I54" s="6"/>
    </row>
    <row r="55" spans="1:18" x14ac:dyDescent="0.25">
      <c r="A55" s="27" t="s">
        <v>308</v>
      </c>
      <c r="B55" s="6">
        <v>0</v>
      </c>
      <c r="C55" s="6">
        <f>-C25</f>
        <v>0</v>
      </c>
      <c r="D55" s="61">
        <f>-D25</f>
        <v>0</v>
      </c>
      <c r="G55" s="6">
        <f>D55-C55</f>
        <v>0</v>
      </c>
      <c r="I55" s="6"/>
    </row>
    <row r="56" spans="1:18" x14ac:dyDescent="0.25">
      <c r="A56" s="27" t="s">
        <v>306</v>
      </c>
      <c r="B56" s="6">
        <v>0</v>
      </c>
      <c r="C56" s="6">
        <v>0</v>
      </c>
      <c r="D56" s="61">
        <f>-D35</f>
        <v>0</v>
      </c>
      <c r="G56" s="6">
        <f>D56-C56</f>
        <v>0</v>
      </c>
      <c r="I56" s="6"/>
    </row>
    <row r="57" spans="1:18" x14ac:dyDescent="0.25">
      <c r="A57" s="27" t="s">
        <v>298</v>
      </c>
      <c r="B57" s="6">
        <f>SUM(B54:B56)</f>
        <v>-28939362.809999999</v>
      </c>
      <c r="C57" s="6">
        <f>+C54+C55+C56</f>
        <v>-28939362.809999999</v>
      </c>
      <c r="D57" s="61">
        <f>SUM(D54:D56)</f>
        <v>-28939362.809999999</v>
      </c>
      <c r="E57" s="6">
        <f t="shared" ref="E57" si="15">SUM(E54:E56)</f>
        <v>-28939362.809999999</v>
      </c>
      <c r="F57" s="6">
        <f t="shared" ref="F57" si="16">SUM(F54:F56)</f>
        <v>-28939362.809999999</v>
      </c>
      <c r="G57" s="6">
        <f>D57-C57</f>
        <v>0</v>
      </c>
      <c r="I57" s="6"/>
    </row>
    <row r="58" spans="1:18" x14ac:dyDescent="0.25">
      <c r="A58" s="27"/>
      <c r="I58" s="6"/>
    </row>
    <row r="59" spans="1:18" x14ac:dyDescent="0.25">
      <c r="A59" s="80" t="s">
        <v>302</v>
      </c>
      <c r="B59" s="22"/>
      <c r="C59" s="22"/>
      <c r="E59" s="22"/>
      <c r="F59" s="22"/>
      <c r="G59" s="22"/>
      <c r="I59" s="6"/>
      <c r="K59">
        <f>-19555712.11+700600</f>
        <v>-18855112.109999999</v>
      </c>
      <c r="M59" s="6">
        <f>+B32</f>
        <v>-18855112.109999999</v>
      </c>
      <c r="N59" s="6">
        <f>+K59-M59</f>
        <v>0</v>
      </c>
    </row>
    <row r="60" spans="1:18" x14ac:dyDescent="0.25">
      <c r="A60" s="27" t="s">
        <v>295</v>
      </c>
      <c r="B60" s="22">
        <f>+K61</f>
        <v>-2673737</v>
      </c>
      <c r="C60" s="22">
        <f>+B60</f>
        <v>-2673737</v>
      </c>
      <c r="D60" s="61">
        <f>+C63</f>
        <v>-2673737</v>
      </c>
      <c r="E60" s="22">
        <f>+D63</f>
        <v>-737906</v>
      </c>
      <c r="F60" s="22">
        <f>+E63</f>
        <v>0</v>
      </c>
      <c r="G60" s="22">
        <f>D60-C60</f>
        <v>0</v>
      </c>
      <c r="I60" s="6"/>
      <c r="K60">
        <f>-28238762.81-700600</f>
        <v>-28939362.809999999</v>
      </c>
      <c r="M60" s="6">
        <f>+B54</f>
        <v>-28939362.809999999</v>
      </c>
      <c r="N60" s="6">
        <f>+K60-M60</f>
        <v>0</v>
      </c>
      <c r="R60">
        <f>1508000-472169</f>
        <v>1035831</v>
      </c>
    </row>
    <row r="61" spans="1:18" x14ac:dyDescent="0.25">
      <c r="A61" s="27" t="s">
        <v>306</v>
      </c>
      <c r="B61" s="22">
        <v>0</v>
      </c>
      <c r="C61" s="22">
        <f t="shared" ref="C61" si="17">+B61</f>
        <v>0</v>
      </c>
      <c r="D61" s="61">
        <f>-D38</f>
        <v>0</v>
      </c>
      <c r="E61" s="22">
        <v>0</v>
      </c>
      <c r="F61" s="22">
        <v>0</v>
      </c>
      <c r="G61" s="22">
        <f>D61-C61</f>
        <v>0</v>
      </c>
      <c r="I61" s="6"/>
      <c r="K61">
        <v>-2673737</v>
      </c>
    </row>
    <row r="62" spans="1:18" x14ac:dyDescent="0.25">
      <c r="A62" s="27" t="s">
        <v>309</v>
      </c>
      <c r="B62" s="6">
        <v>1403000</v>
      </c>
      <c r="C62" s="22">
        <v>0</v>
      </c>
      <c r="D62" s="61">
        <f>1035831+1000000-100000</f>
        <v>1935831</v>
      </c>
      <c r="E62" s="22">
        <f>637906+100000</f>
        <v>737906</v>
      </c>
      <c r="F62" s="22">
        <v>0</v>
      </c>
      <c r="G62" s="22">
        <f>D62-C62</f>
        <v>1935831</v>
      </c>
      <c r="I62" s="6"/>
    </row>
    <row r="63" spans="1:18" x14ac:dyDescent="0.25">
      <c r="A63" s="27" t="s">
        <v>298</v>
      </c>
      <c r="B63" s="6">
        <f>SUM(B60:B62)</f>
        <v>-1270737</v>
      </c>
      <c r="C63" s="22">
        <f>SUM(C60:C62)</f>
        <v>-2673737</v>
      </c>
      <c r="D63" s="61">
        <f>SUM(D60:D62)</f>
        <v>-737906</v>
      </c>
      <c r="E63" s="22">
        <f t="shared" ref="E63" si="18">SUM(E60:E62)</f>
        <v>0</v>
      </c>
      <c r="F63" s="22">
        <f t="shared" ref="F63" si="19">SUM(F60:F62)</f>
        <v>0</v>
      </c>
      <c r="G63" s="22">
        <f>D63-C63</f>
        <v>1935831</v>
      </c>
      <c r="I63" s="6"/>
    </row>
    <row r="65" spans="1:7" x14ac:dyDescent="0.25">
      <c r="A65" s="79" t="s">
        <v>960</v>
      </c>
    </row>
    <row r="66" spans="1:7" x14ac:dyDescent="0.25">
      <c r="A66" s="27" t="s">
        <v>295</v>
      </c>
      <c r="B66" s="6">
        <v>0</v>
      </c>
      <c r="C66" s="6">
        <f>+B66</f>
        <v>0</v>
      </c>
      <c r="D66" s="61">
        <f>+C69</f>
        <v>-472169.1399999999</v>
      </c>
      <c r="E66" s="6">
        <f>+D69</f>
        <v>-0.13999999989755452</v>
      </c>
      <c r="F66" s="6">
        <f>+E69</f>
        <v>-0.13999999989755452</v>
      </c>
      <c r="G66" s="6">
        <f>+F69</f>
        <v>-0.13999999989755452</v>
      </c>
    </row>
    <row r="67" spans="1:7" x14ac:dyDescent="0.25">
      <c r="A67" s="27" t="s">
        <v>961</v>
      </c>
      <c r="B67" s="6">
        <v>0</v>
      </c>
      <c r="C67" s="6">
        <f>-1291169.14-1000</f>
        <v>-1292169.1399999999</v>
      </c>
      <c r="D67" s="61">
        <v>0</v>
      </c>
    </row>
    <row r="68" spans="1:7" x14ac:dyDescent="0.25">
      <c r="A68" s="27" t="s">
        <v>309</v>
      </c>
      <c r="B68" s="6">
        <v>0</v>
      </c>
      <c r="C68" s="6">
        <v>820000</v>
      </c>
      <c r="D68" s="61">
        <v>472169</v>
      </c>
    </row>
    <row r="69" spans="1:7" x14ac:dyDescent="0.25">
      <c r="A69" s="27" t="s">
        <v>298</v>
      </c>
      <c r="B69" s="6">
        <v>0</v>
      </c>
      <c r="C69" s="6">
        <f>SUM(C66:C68)</f>
        <v>-472169.1399999999</v>
      </c>
      <c r="D69" s="61">
        <f t="shared" ref="D69:G69" si="20">SUM(D66:D68)</f>
        <v>-0.13999999989755452</v>
      </c>
      <c r="E69" s="6">
        <f t="shared" si="20"/>
        <v>-0.13999999989755452</v>
      </c>
      <c r="F69" s="6">
        <f t="shared" si="20"/>
        <v>-0.13999999989755452</v>
      </c>
      <c r="G69" s="6">
        <f t="shared" si="20"/>
        <v>-0.13999999989755452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0"/>
  <sheetViews>
    <sheetView topLeftCell="A151" workbookViewId="0">
      <selection activeCell="C186" sqref="C186"/>
    </sheetView>
  </sheetViews>
  <sheetFormatPr defaultRowHeight="15" x14ac:dyDescent="0.25"/>
  <cols>
    <col min="1" max="1" width="38.7109375" customWidth="1"/>
    <col min="2" max="2" width="10.42578125" customWidth="1"/>
    <col min="3" max="3" width="10.5703125" customWidth="1"/>
    <col min="4" max="4" width="9.85546875" customWidth="1"/>
    <col min="5" max="5" width="10.42578125" customWidth="1"/>
    <col min="6" max="6" width="10" customWidth="1"/>
    <col min="7" max="7" width="10.7109375" customWidth="1"/>
  </cols>
  <sheetData>
    <row r="1" spans="1:11" x14ac:dyDescent="0.25">
      <c r="B1" s="6"/>
      <c r="C1" s="6"/>
      <c r="D1" s="6"/>
      <c r="E1" s="6"/>
      <c r="F1" s="6"/>
    </row>
    <row r="2" spans="1:11" x14ac:dyDescent="0.25">
      <c r="B2" s="6"/>
      <c r="C2" s="6"/>
      <c r="D2" s="6"/>
      <c r="E2" s="6"/>
      <c r="F2" s="6"/>
    </row>
    <row r="3" spans="1:11" x14ac:dyDescent="0.25">
      <c r="A3" s="4"/>
      <c r="B3" s="15"/>
      <c r="C3" s="15"/>
      <c r="D3" s="15"/>
      <c r="E3" s="15"/>
      <c r="F3" s="15"/>
      <c r="G3" s="4"/>
      <c r="H3" s="4"/>
    </row>
    <row r="4" spans="1:11" x14ac:dyDescent="0.25">
      <c r="A4" s="5"/>
      <c r="B4" s="18"/>
      <c r="C4" s="18"/>
      <c r="D4" s="18"/>
      <c r="E4" s="18"/>
      <c r="F4" s="17"/>
      <c r="G4" s="17"/>
      <c r="H4" s="17"/>
    </row>
    <row r="5" spans="1:11" ht="45" x14ac:dyDescent="0.25">
      <c r="A5" s="2"/>
      <c r="B5" s="20" t="str">
        <f>+'BM Items'!B4</f>
        <v>Allowed Budget 2012/13</v>
      </c>
      <c r="C5" s="20" t="str">
        <f>+'BM Items'!F4</f>
        <v>2012/13 Revised Budget</v>
      </c>
      <c r="D5" s="20" t="str">
        <f>+'BM Items'!D4</f>
        <v>Budget Outturn 2013/14</v>
      </c>
      <c r="E5" s="20" t="str">
        <f>+'BM Items'!G4</f>
        <v>2014/15 Forward Budget</v>
      </c>
      <c r="F5" s="20" t="str">
        <f>+'BM Items'!H4</f>
        <v>2015/2016 Forward Budget</v>
      </c>
      <c r="G5" s="20" t="s">
        <v>314</v>
      </c>
      <c r="H5" s="20"/>
    </row>
    <row r="6" spans="1:11" x14ac:dyDescent="0.25">
      <c r="A6" s="1" t="s">
        <v>0</v>
      </c>
      <c r="B6" s="6"/>
      <c r="C6" s="6"/>
      <c r="D6" s="6"/>
      <c r="E6" s="6"/>
      <c r="F6" s="6"/>
      <c r="G6" s="5"/>
      <c r="H6" s="5"/>
    </row>
    <row r="7" spans="1:11" x14ac:dyDescent="0.25">
      <c r="A7" t="s">
        <v>1</v>
      </c>
      <c r="B7" s="6">
        <f>+'BM Items'!B7</f>
        <v>1720480.0857042528</v>
      </c>
      <c r="C7" s="6">
        <f>+'BM Items'!F7</f>
        <v>1602521.2557227726</v>
      </c>
      <c r="D7" s="6">
        <f>+'BM Items'!D7</f>
        <v>1618546.4682800001</v>
      </c>
      <c r="E7" s="6">
        <f>+'BM Items'!G7</f>
        <v>1642824.6653042</v>
      </c>
      <c r="F7" s="6">
        <f>+'BM Items'!H7</f>
        <v>1667467.035283763</v>
      </c>
      <c r="G7" s="6">
        <f>+B7-D7</f>
        <v>101933.61742425268</v>
      </c>
      <c r="H7" s="6"/>
    </row>
    <row r="8" spans="1:11" x14ac:dyDescent="0.25">
      <c r="A8" t="s">
        <v>2</v>
      </c>
      <c r="B8" s="6">
        <f>+'BM Items'!B8</f>
        <v>140463</v>
      </c>
      <c r="C8" s="6">
        <f>+'BM Items'!F8</f>
        <v>136428</v>
      </c>
      <c r="D8" s="6">
        <f>+'BM Items'!D8</f>
        <v>180008</v>
      </c>
      <c r="E8" s="6">
        <f>+'BM Items'!G8</f>
        <v>70008</v>
      </c>
      <c r="F8" s="6">
        <f>+'BM Items'!H8</f>
        <v>70008</v>
      </c>
      <c r="G8" s="6">
        <f t="shared" ref="G8:G71" si="0">+B8-D8</f>
        <v>-39545</v>
      </c>
      <c r="H8" s="6"/>
      <c r="K8" s="6"/>
    </row>
    <row r="9" spans="1:11" x14ac:dyDescent="0.25">
      <c r="A9" t="s">
        <v>3</v>
      </c>
      <c r="B9" s="6">
        <f>+'BM Items'!B9</f>
        <v>74382</v>
      </c>
      <c r="C9" s="6">
        <f>+'BM Items'!F9</f>
        <v>72019</v>
      </c>
      <c r="D9" s="6">
        <f>+'BM Items'!D9</f>
        <v>72568</v>
      </c>
      <c r="E9" s="6">
        <f>+'BM Items'!G9</f>
        <v>72868</v>
      </c>
      <c r="F9" s="6">
        <f>+'BM Items'!H9</f>
        <v>73183</v>
      </c>
      <c r="G9" s="6">
        <f t="shared" si="0"/>
        <v>1814</v>
      </c>
      <c r="H9" s="6"/>
    </row>
    <row r="10" spans="1:11" x14ac:dyDescent="0.25">
      <c r="A10" t="s">
        <v>4</v>
      </c>
      <c r="B10" s="6">
        <f>+'BM Items'!B10</f>
        <v>222986</v>
      </c>
      <c r="C10" s="6">
        <f>+'BM Items'!F10</f>
        <v>218949</v>
      </c>
      <c r="D10" s="6">
        <f>+'BM Items'!D10</f>
        <v>190875</v>
      </c>
      <c r="E10" s="6">
        <f>+'BM Items'!G10</f>
        <v>191020</v>
      </c>
      <c r="F10" s="6">
        <f>+'BM Items'!H10</f>
        <v>193665</v>
      </c>
      <c r="G10" s="6">
        <f t="shared" si="0"/>
        <v>32111</v>
      </c>
      <c r="H10" s="6"/>
    </row>
    <row r="11" spans="1:11" x14ac:dyDescent="0.25">
      <c r="A11" t="s">
        <v>5</v>
      </c>
      <c r="B11" s="6">
        <f>+'BM Items'!B11</f>
        <v>289984</v>
      </c>
      <c r="C11" s="6">
        <f>+'BM Items'!F11</f>
        <v>350988</v>
      </c>
      <c r="D11" s="6">
        <f>+'BM Items'!D11</f>
        <v>291020</v>
      </c>
      <c r="E11" s="6">
        <f>+'BM Items'!G11</f>
        <v>287899</v>
      </c>
      <c r="F11" s="6">
        <f>+'BM Items'!H11</f>
        <v>292035.96999999997</v>
      </c>
      <c r="G11" s="6">
        <f t="shared" si="0"/>
        <v>-1036</v>
      </c>
      <c r="H11" s="6"/>
    </row>
    <row r="12" spans="1:11" x14ac:dyDescent="0.25">
      <c r="A12" t="s">
        <v>6</v>
      </c>
      <c r="B12" s="6">
        <f>+'BM Items'!B12</f>
        <v>79882</v>
      </c>
      <c r="C12" s="6">
        <f>+'BM Items'!F12</f>
        <v>79882</v>
      </c>
      <c r="D12" s="6">
        <f>+'BM Items'!D12</f>
        <v>81480</v>
      </c>
      <c r="E12" s="6">
        <f>+'BM Items'!G12</f>
        <v>83110</v>
      </c>
      <c r="F12" s="6">
        <f>+'BM Items'!H12</f>
        <v>85603</v>
      </c>
      <c r="G12" s="6">
        <f t="shared" si="0"/>
        <v>-1598</v>
      </c>
      <c r="H12" s="6"/>
    </row>
    <row r="13" spans="1:11" x14ac:dyDescent="0.25">
      <c r="A13" t="s">
        <v>7</v>
      </c>
      <c r="B13" s="6">
        <f>+'BM Items'!B13</f>
        <v>11570</v>
      </c>
      <c r="C13" s="6">
        <f>+'BM Items'!F13</f>
        <v>0</v>
      </c>
      <c r="D13" s="6">
        <f>+'BM Items'!D13</f>
        <v>0</v>
      </c>
      <c r="E13" s="6">
        <f>+'BM Items'!G13</f>
        <v>0</v>
      </c>
      <c r="F13" s="6">
        <f>+'BM Items'!H13</f>
        <v>0</v>
      </c>
      <c r="G13" s="6">
        <f t="shared" si="0"/>
        <v>11570</v>
      </c>
      <c r="H13" s="6"/>
    </row>
    <row r="14" spans="1:11" x14ac:dyDescent="0.25">
      <c r="A14" t="str">
        <f>+'BM Items'!A14</f>
        <v>Mann Island Contingency</v>
      </c>
      <c r="B14" s="6">
        <f>+'BM Items'!B14</f>
        <v>250000</v>
      </c>
      <c r="C14" s="6">
        <f>+'BM Items'!F14</f>
        <v>250000</v>
      </c>
      <c r="D14" s="6"/>
      <c r="E14" s="6"/>
      <c r="F14" s="6"/>
      <c r="G14" s="5"/>
      <c r="H14" s="5"/>
    </row>
    <row r="15" spans="1:11" x14ac:dyDescent="0.25">
      <c r="A15" s="1" t="s">
        <v>13</v>
      </c>
      <c r="B15" s="6">
        <f>SUM(B7:B14)</f>
        <v>2789747.0857042531</v>
      </c>
      <c r="C15" s="6">
        <f>SUM(C7:C14)</f>
        <v>2710787.2557227723</v>
      </c>
      <c r="D15" s="6">
        <f>+'BM Items'!D15</f>
        <v>2434497.4682800001</v>
      </c>
      <c r="E15" s="6">
        <f>+'BM Items'!G15</f>
        <v>2347729.6653041998</v>
      </c>
      <c r="F15" s="6">
        <f>+'BM Items'!H15</f>
        <v>2381962.0052837627</v>
      </c>
      <c r="G15" s="6">
        <f t="shared" si="0"/>
        <v>355249.61742425291</v>
      </c>
      <c r="H15" s="6"/>
    </row>
    <row r="16" spans="1:11" x14ac:dyDescent="0.25">
      <c r="B16" s="6"/>
      <c r="C16" s="6"/>
      <c r="D16" s="6"/>
      <c r="E16" s="6"/>
      <c r="F16" s="6"/>
      <c r="G16" s="5"/>
      <c r="H16" s="5"/>
    </row>
    <row r="17" spans="1:8" x14ac:dyDescent="0.25">
      <c r="A17" s="1" t="s">
        <v>14</v>
      </c>
      <c r="B17" s="6"/>
      <c r="C17" s="6"/>
      <c r="D17" s="6"/>
      <c r="E17" s="6"/>
      <c r="F17" s="6"/>
      <c r="G17" s="2"/>
      <c r="H17" s="2"/>
    </row>
    <row r="18" spans="1:8" x14ac:dyDescent="0.25">
      <c r="A18" t="s">
        <v>15</v>
      </c>
      <c r="B18" s="6">
        <f>+'BM Items'!B18</f>
        <v>-89388</v>
      </c>
      <c r="C18" s="6">
        <f>+'BM Items'!F18</f>
        <v>-24276.0814742968</v>
      </c>
      <c r="D18" s="6">
        <f>+'BM Items'!D18</f>
        <v>-80000</v>
      </c>
      <c r="E18" s="6">
        <f>+'BM Items'!G18</f>
        <v>-80000</v>
      </c>
      <c r="F18" s="6">
        <f>+'BM Items'!H18</f>
        <v>-80000</v>
      </c>
      <c r="G18" s="6">
        <f t="shared" si="0"/>
        <v>-9388</v>
      </c>
      <c r="H18" s="6"/>
    </row>
    <row r="19" spans="1:8" x14ac:dyDescent="0.25">
      <c r="A19" t="s">
        <v>16</v>
      </c>
      <c r="B19" s="6">
        <f>+'BM Items'!B19</f>
        <v>-172391</v>
      </c>
      <c r="C19" s="6">
        <f>+'BM Items'!F19</f>
        <v>-140201.7004578218</v>
      </c>
      <c r="D19" s="6">
        <f>+'BM Items'!D19</f>
        <v>-141483.71746240003</v>
      </c>
      <c r="E19" s="6">
        <f>+'BM Items'!G19</f>
        <v>-144313.39181164803</v>
      </c>
      <c r="F19" s="6">
        <f>+'BM Items'!H19</f>
        <v>-147199.659647881</v>
      </c>
      <c r="G19" s="6">
        <f t="shared" si="0"/>
        <v>-30907.282537599967</v>
      </c>
      <c r="H19" s="6"/>
    </row>
    <row r="20" spans="1:8" x14ac:dyDescent="0.25">
      <c r="A20" t="str">
        <f>+'BM Items'!A20</f>
        <v>Mann Island General Fund Contribution</v>
      </c>
      <c r="B20" s="6">
        <f>+'BM Items'!B14</f>
        <v>250000</v>
      </c>
      <c r="C20" s="6">
        <f>+'BM Items'!F20</f>
        <v>-250000</v>
      </c>
      <c r="D20" s="6">
        <f>+'BM Items'!D20</f>
        <v>0</v>
      </c>
      <c r="E20" s="6"/>
      <c r="F20" s="6"/>
      <c r="G20" s="5"/>
      <c r="H20" s="5"/>
    </row>
    <row r="21" spans="1:8" x14ac:dyDescent="0.25">
      <c r="A21" s="1" t="s">
        <v>17</v>
      </c>
      <c r="B21" s="6">
        <f>+'BM Items'!B21</f>
        <v>-511779</v>
      </c>
      <c r="C21" s="6">
        <f>SUM(C18:C20)</f>
        <v>-414477.78193211858</v>
      </c>
      <c r="D21" s="6">
        <f>+'BM Items'!D21</f>
        <v>-221483.71746240003</v>
      </c>
      <c r="E21" s="6">
        <f>+'BM Items'!G21</f>
        <v>-224313.39181164803</v>
      </c>
      <c r="F21" s="6">
        <f>+'BM Items'!H21</f>
        <v>-227199.659647881</v>
      </c>
      <c r="G21" s="6">
        <f t="shared" si="0"/>
        <v>-290295.28253759997</v>
      </c>
      <c r="H21" s="6"/>
    </row>
    <row r="22" spans="1:8" x14ac:dyDescent="0.25">
      <c r="B22" s="6">
        <f>+'BM Items'!B22</f>
        <v>0</v>
      </c>
      <c r="C22" s="6">
        <f>+'BM Items'!F22</f>
        <v>0</v>
      </c>
      <c r="D22" s="6">
        <f>+'BM Items'!D22</f>
        <v>0</v>
      </c>
      <c r="E22" s="6"/>
      <c r="F22" s="6"/>
      <c r="G22" s="5">
        <f t="shared" si="0"/>
        <v>0</v>
      </c>
      <c r="H22" s="5"/>
    </row>
    <row r="23" spans="1:8" x14ac:dyDescent="0.25">
      <c r="A23" t="s">
        <v>18</v>
      </c>
      <c r="B23" s="6">
        <f>+'BM Items'!B23</f>
        <v>2277968.0857042531</v>
      </c>
      <c r="C23" s="6">
        <f>+C15+C21</f>
        <v>2296309.473790654</v>
      </c>
      <c r="D23" s="6">
        <f>+'BM Items'!D23</f>
        <v>2213013.7508176002</v>
      </c>
      <c r="E23" s="6">
        <f>+'BM Items'!G23</f>
        <v>2123416.2734925519</v>
      </c>
      <c r="F23" s="6">
        <f>+'BM Items'!H23</f>
        <v>2154762.3456358816</v>
      </c>
      <c r="G23" s="6">
        <f t="shared" si="0"/>
        <v>64954.334886652883</v>
      </c>
      <c r="H23" s="6"/>
    </row>
    <row r="24" spans="1:8" x14ac:dyDescent="0.25">
      <c r="B24" s="6"/>
      <c r="C24" s="6"/>
      <c r="D24" s="6"/>
      <c r="E24" s="6"/>
      <c r="F24" s="6"/>
      <c r="G24" s="5"/>
      <c r="H24" s="5"/>
    </row>
    <row r="25" spans="1:8" x14ac:dyDescent="0.25">
      <c r="B25" s="6"/>
      <c r="C25" s="6"/>
      <c r="D25" s="6"/>
      <c r="E25" s="6"/>
      <c r="F25" s="6"/>
      <c r="G25" s="2"/>
      <c r="H25" s="2"/>
    </row>
    <row r="26" spans="1:8" x14ac:dyDescent="0.25">
      <c r="B26" s="6"/>
      <c r="C26" s="6"/>
      <c r="D26" s="6"/>
      <c r="E26" s="6"/>
      <c r="F26" s="6"/>
      <c r="G26" s="5"/>
      <c r="H26" s="5"/>
    </row>
    <row r="27" spans="1:8" x14ac:dyDescent="0.25">
      <c r="A27" s="4"/>
      <c r="B27" s="15"/>
      <c r="C27" s="15"/>
      <c r="D27" s="15"/>
      <c r="E27" s="15"/>
      <c r="F27" s="6"/>
      <c r="G27" s="2"/>
      <c r="H27" s="2"/>
    </row>
    <row r="28" spans="1:8" ht="45" x14ac:dyDescent="0.25">
      <c r="A28" s="5"/>
      <c r="B28" s="20" t="str">
        <f>+B5</f>
        <v>Allowed Budget 2012/13</v>
      </c>
      <c r="C28" s="20" t="str">
        <f t="shared" ref="C28:G28" si="1">+C5</f>
        <v>2012/13 Revised Budget</v>
      </c>
      <c r="D28" s="20" t="str">
        <f t="shared" si="1"/>
        <v>Budget Outturn 2013/14</v>
      </c>
      <c r="E28" s="20" t="str">
        <f t="shared" si="1"/>
        <v>2014/15 Forward Budget</v>
      </c>
      <c r="F28" s="20" t="str">
        <f t="shared" si="1"/>
        <v>2015/2016 Forward Budget</v>
      </c>
      <c r="G28" s="20" t="str">
        <f t="shared" si="1"/>
        <v>Variance</v>
      </c>
      <c r="H28" s="17"/>
    </row>
    <row r="29" spans="1:8" x14ac:dyDescent="0.25">
      <c r="A29" s="2"/>
      <c r="B29" s="20" t="str">
        <f>+'BM Items'!B29</f>
        <v>£</v>
      </c>
      <c r="C29" s="20" t="str">
        <f>+'BM Items'!C29</f>
        <v>£</v>
      </c>
      <c r="D29" s="20" t="str">
        <f>+'BM Items'!C29</f>
        <v>£</v>
      </c>
      <c r="E29" s="20" t="str">
        <f>+'BM Items'!D29</f>
        <v>£</v>
      </c>
      <c r="F29" s="20" t="s">
        <v>12</v>
      </c>
      <c r="G29" s="2"/>
      <c r="H29" s="2"/>
    </row>
    <row r="30" spans="1:8" x14ac:dyDescent="0.25">
      <c r="A30" s="1" t="s">
        <v>0</v>
      </c>
      <c r="B30" s="6"/>
      <c r="C30" s="6"/>
      <c r="D30" s="6"/>
      <c r="E30" s="6"/>
      <c r="F30" s="6"/>
      <c r="G30" s="5"/>
      <c r="H30" s="5"/>
    </row>
    <row r="31" spans="1:8" x14ac:dyDescent="0.25">
      <c r="A31" s="60" t="s">
        <v>283</v>
      </c>
      <c r="B31" s="6">
        <f>+'BM Items'!B31</f>
        <v>25338350</v>
      </c>
      <c r="C31" s="6">
        <f>+'BM Items'!F31</f>
        <v>24287641</v>
      </c>
      <c r="D31" s="6">
        <f>+'BM Items'!D31</f>
        <v>26548729</v>
      </c>
      <c r="E31" s="6">
        <f>+'BM Items'!G31</f>
        <v>27274522.569999997</v>
      </c>
      <c r="F31" s="6">
        <f>+'BM Items'!H31</f>
        <v>28092758.247100003</v>
      </c>
      <c r="G31" s="6">
        <f t="shared" si="0"/>
        <v>-1210379</v>
      </c>
      <c r="H31" s="6"/>
    </row>
    <row r="32" spans="1:8" x14ac:dyDescent="0.25">
      <c r="A32" s="60" t="s">
        <v>284</v>
      </c>
      <c r="B32" s="6">
        <f>+'BM Items'!B32</f>
        <v>1433595</v>
      </c>
      <c r="C32" s="6">
        <f>+'BM Items'!F32</f>
        <v>1433595</v>
      </c>
      <c r="D32" s="6">
        <f>+'BM Items'!D32</f>
        <v>1476602.85</v>
      </c>
      <c r="E32" s="6">
        <f>+'BM Items'!G32</f>
        <v>1520900.9354999999</v>
      </c>
      <c r="F32" s="6">
        <f>+'BM Items'!H32</f>
        <v>1566527.9635650003</v>
      </c>
      <c r="G32" s="6">
        <f t="shared" si="0"/>
        <v>-43007.850000000093</v>
      </c>
      <c r="H32" s="6"/>
    </row>
    <row r="33" spans="1:8" x14ac:dyDescent="0.25">
      <c r="A33" t="s">
        <v>19</v>
      </c>
      <c r="B33" s="6">
        <f>+'BM Items'!B33</f>
        <v>26684864</v>
      </c>
      <c r="C33" s="6">
        <f>+'BM Items'!F33</f>
        <v>26987840</v>
      </c>
      <c r="D33" s="6">
        <f>+'BM Items'!D33</f>
        <v>27988704</v>
      </c>
      <c r="E33" s="6">
        <f>+'BM Items'!G33</f>
        <v>28828365.120000001</v>
      </c>
      <c r="F33" s="6">
        <f>+'BM Items'!H33</f>
        <v>29693216.073600002</v>
      </c>
      <c r="G33" s="6">
        <f t="shared" si="0"/>
        <v>-1303840</v>
      </c>
      <c r="H33" s="6"/>
    </row>
    <row r="34" spans="1:8" x14ac:dyDescent="0.25">
      <c r="A34" t="s">
        <v>20</v>
      </c>
      <c r="B34" s="6">
        <f>+'BM Items'!B34</f>
        <v>115000</v>
      </c>
      <c r="C34" s="6">
        <f>+'BM Items'!F34</f>
        <v>84194</v>
      </c>
      <c r="D34" s="6">
        <f>+'BM Items'!D34</f>
        <v>112000</v>
      </c>
      <c r="E34" s="6">
        <f>+'BM Items'!G34</f>
        <v>115360</v>
      </c>
      <c r="F34" s="6">
        <f>+'BM Items'!H34</f>
        <v>118820.8</v>
      </c>
      <c r="G34" s="6">
        <f t="shared" si="0"/>
        <v>3000</v>
      </c>
      <c r="H34" s="6"/>
    </row>
    <row r="35" spans="1:8" x14ac:dyDescent="0.25">
      <c r="B35" s="6"/>
      <c r="C35" s="6"/>
      <c r="D35" s="6"/>
      <c r="E35" s="6"/>
      <c r="F35" s="6"/>
      <c r="G35" s="2"/>
      <c r="H35" s="2"/>
    </row>
    <row r="36" spans="1:8" x14ac:dyDescent="0.25">
      <c r="A36" s="1" t="s">
        <v>13</v>
      </c>
      <c r="B36" s="6">
        <f>+'BM Items'!B36</f>
        <v>53571809</v>
      </c>
      <c r="C36" s="6">
        <f>+'BM Items'!F36</f>
        <v>52793270</v>
      </c>
      <c r="D36" s="6">
        <f>+'BM Items'!D36</f>
        <v>56126035.850000001</v>
      </c>
      <c r="E36" s="6">
        <f>+'BM Items'!G36</f>
        <v>57739148.625499994</v>
      </c>
      <c r="F36" s="6">
        <f>+'BM Items'!H36</f>
        <v>59471323.084265001</v>
      </c>
      <c r="G36" s="6">
        <f t="shared" si="0"/>
        <v>-2554226.8500000015</v>
      </c>
      <c r="H36" s="6"/>
    </row>
    <row r="37" spans="1:8" x14ac:dyDescent="0.25">
      <c r="B37" s="6"/>
      <c r="C37" s="6"/>
      <c r="D37" s="6"/>
      <c r="E37" s="6"/>
      <c r="F37" s="6"/>
      <c r="G37" s="2"/>
      <c r="H37" s="2"/>
    </row>
    <row r="38" spans="1:8" x14ac:dyDescent="0.25">
      <c r="A38" s="1" t="s">
        <v>14</v>
      </c>
      <c r="B38" s="6"/>
      <c r="C38" s="6"/>
      <c r="D38" s="6"/>
      <c r="E38" s="6"/>
      <c r="F38" s="6"/>
      <c r="G38" s="5"/>
      <c r="H38" s="5"/>
    </row>
    <row r="39" spans="1:8" x14ac:dyDescent="0.25">
      <c r="A39" s="7" t="s">
        <v>282</v>
      </c>
      <c r="B39" s="6">
        <f>+'BM Items'!B39</f>
        <v>-1433595</v>
      </c>
      <c r="C39" s="6">
        <f>+'BM Items'!F39</f>
        <v>-1433595</v>
      </c>
      <c r="D39" s="6">
        <f>+'BM Items'!D39</f>
        <v>-1476602.85</v>
      </c>
      <c r="E39" s="6">
        <f>+'BM Items'!G39</f>
        <v>-1520900.9354999999</v>
      </c>
      <c r="F39" s="6">
        <f>+'BM Items'!H39</f>
        <v>-1566527.9635650003</v>
      </c>
      <c r="G39" s="6">
        <f t="shared" si="0"/>
        <v>43007.850000000093</v>
      </c>
      <c r="H39" s="6"/>
    </row>
    <row r="40" spans="1:8" x14ac:dyDescent="0.25">
      <c r="A40" s="7"/>
      <c r="B40" s="6"/>
      <c r="C40" s="6"/>
      <c r="D40" s="6"/>
      <c r="E40" s="6"/>
      <c r="F40" s="6"/>
      <c r="G40" s="5"/>
      <c r="H40" s="5"/>
    </row>
    <row r="41" spans="1:8" x14ac:dyDescent="0.25">
      <c r="A41" t="s">
        <v>257</v>
      </c>
      <c r="B41" s="6"/>
      <c r="C41" s="6">
        <f>+'BM Items'!F41</f>
        <v>0</v>
      </c>
      <c r="D41" s="6"/>
      <c r="E41" s="6">
        <f>+'BM Items'!G41</f>
        <v>0</v>
      </c>
      <c r="F41" s="6"/>
      <c r="G41" s="6"/>
      <c r="H41" s="6"/>
    </row>
    <row r="42" spans="1:8" x14ac:dyDescent="0.25">
      <c r="A42" t="s">
        <v>258</v>
      </c>
      <c r="B42" s="6"/>
      <c r="C42" s="6">
        <f>+'BM Items'!F42</f>
        <v>0</v>
      </c>
      <c r="D42" s="6"/>
      <c r="E42" s="6">
        <f>+'BM Items'!G42</f>
        <v>0</v>
      </c>
      <c r="F42" s="6"/>
      <c r="G42" s="6"/>
      <c r="H42" s="6"/>
    </row>
    <row r="43" spans="1:8" x14ac:dyDescent="0.25">
      <c r="A43" t="s">
        <v>259</v>
      </c>
      <c r="B43" s="6">
        <f>+'BM Items'!B43</f>
        <v>-117927</v>
      </c>
      <c r="C43" s="6">
        <f>+'BM Items'!F43</f>
        <v>-108130</v>
      </c>
      <c r="D43" s="6">
        <f>+'BM Items'!D43</f>
        <v>-126898</v>
      </c>
      <c r="E43" s="6">
        <f>+'BM Items'!G43</f>
        <v>-134889</v>
      </c>
      <c r="F43" s="6">
        <f>+'BM Items'!H43</f>
        <v>-136195</v>
      </c>
      <c r="G43" s="6">
        <f t="shared" si="0"/>
        <v>8971</v>
      </c>
      <c r="H43" s="6"/>
    </row>
    <row r="44" spans="1:8" x14ac:dyDescent="0.25">
      <c r="A44" t="s">
        <v>260</v>
      </c>
      <c r="B44" s="6">
        <f>+'BM Items'!B44</f>
        <v>-292276</v>
      </c>
      <c r="C44" s="6">
        <f>+'BM Items'!F44</f>
        <v>-263003</v>
      </c>
      <c r="D44" s="6">
        <f>+'BM Items'!D44</f>
        <v>-322424</v>
      </c>
      <c r="E44" s="6">
        <f>+'BM Items'!G44</f>
        <v>-344234</v>
      </c>
      <c r="F44" s="6">
        <f>+'BM Items'!H44</f>
        <v>-346700</v>
      </c>
      <c r="G44" s="6">
        <f t="shared" si="0"/>
        <v>30148</v>
      </c>
      <c r="H44" s="6"/>
    </row>
    <row r="45" spans="1:8" x14ac:dyDescent="0.25">
      <c r="A45" t="s">
        <v>261</v>
      </c>
      <c r="B45" s="6">
        <f>+'BM Items'!B45</f>
        <v>-105220</v>
      </c>
      <c r="C45" s="6">
        <f>+'BM Items'!F45</f>
        <v>-94681</v>
      </c>
      <c r="D45" s="6">
        <f>+'BM Items'!D45</f>
        <v>-116073</v>
      </c>
      <c r="E45" s="6">
        <f>+'BM Items'!G45</f>
        <v>-123924</v>
      </c>
      <c r="F45" s="6">
        <f>+'BM Items'!H45</f>
        <v>-124812</v>
      </c>
      <c r="G45" s="6">
        <f t="shared" si="0"/>
        <v>10853</v>
      </c>
      <c r="H45" s="6"/>
    </row>
    <row r="46" spans="1:8" x14ac:dyDescent="0.25">
      <c r="B46" s="6"/>
      <c r="C46" s="6"/>
      <c r="D46" s="6"/>
      <c r="E46" s="6"/>
      <c r="F46" s="6"/>
      <c r="G46" s="5"/>
      <c r="H46" s="5"/>
    </row>
    <row r="47" spans="1:8" x14ac:dyDescent="0.25">
      <c r="A47" s="1" t="s">
        <v>17</v>
      </c>
      <c r="B47" s="6">
        <f>+'BM Items'!B47</f>
        <v>-1949018</v>
      </c>
      <c r="C47" s="6">
        <f>+'BM Items'!F47</f>
        <v>-1899409</v>
      </c>
      <c r="D47" s="6">
        <f>+'BM Items'!D47</f>
        <v>-2041997.85</v>
      </c>
      <c r="E47" s="6">
        <f>+'BM Items'!G47</f>
        <v>-2123947.9354999997</v>
      </c>
      <c r="F47" s="6">
        <f>+'BM Items'!H47</f>
        <v>-2174234.9635650003</v>
      </c>
      <c r="G47" s="6">
        <f t="shared" si="0"/>
        <v>92979.850000000093</v>
      </c>
      <c r="H47" s="6"/>
    </row>
    <row r="48" spans="1:8" x14ac:dyDescent="0.25">
      <c r="B48" s="6"/>
      <c r="C48" s="6"/>
      <c r="D48" s="6"/>
      <c r="E48" s="6"/>
      <c r="F48" s="6"/>
      <c r="G48" s="6"/>
      <c r="H48" s="6"/>
    </row>
    <row r="49" spans="1:8" x14ac:dyDescent="0.25">
      <c r="A49" t="s">
        <v>18</v>
      </c>
      <c r="B49" s="6">
        <f>+'BM Items'!B49</f>
        <v>51622791</v>
      </c>
      <c r="C49" s="6">
        <f>+'BM Items'!F49</f>
        <v>50893861</v>
      </c>
      <c r="D49" s="6">
        <f>+'BM Items'!D49</f>
        <v>54084038</v>
      </c>
      <c r="E49" s="6">
        <f>+'BM Items'!G49</f>
        <v>55615200.689999998</v>
      </c>
      <c r="F49" s="6">
        <f>+'BM Items'!H49</f>
        <v>57297088.120700002</v>
      </c>
      <c r="G49" s="6">
        <f t="shared" si="0"/>
        <v>-2461247</v>
      </c>
      <c r="H49" s="6"/>
    </row>
    <row r="50" spans="1:8" x14ac:dyDescent="0.25">
      <c r="B50" s="6"/>
      <c r="C50" s="6"/>
      <c r="D50" s="6"/>
      <c r="E50" s="6"/>
      <c r="F50" s="6"/>
      <c r="G50" s="5"/>
      <c r="H50" s="5"/>
    </row>
    <row r="51" spans="1:8" x14ac:dyDescent="0.25">
      <c r="B51" s="6"/>
      <c r="C51" s="6"/>
      <c r="D51" s="6"/>
      <c r="E51" s="6"/>
      <c r="F51" s="6"/>
      <c r="G51" s="2"/>
      <c r="H51" s="2"/>
    </row>
    <row r="52" spans="1:8" x14ac:dyDescent="0.25">
      <c r="B52" s="6"/>
      <c r="C52" s="6"/>
      <c r="D52" s="6"/>
      <c r="E52" s="6"/>
      <c r="F52" s="6"/>
      <c r="G52" s="5"/>
      <c r="H52" s="5"/>
    </row>
    <row r="53" spans="1:8" x14ac:dyDescent="0.25">
      <c r="A53" s="4"/>
      <c r="B53" s="15"/>
      <c r="C53" s="15"/>
      <c r="D53" s="15"/>
      <c r="E53" s="15"/>
      <c r="F53" s="6"/>
      <c r="G53" s="2"/>
      <c r="H53" s="2"/>
    </row>
    <row r="54" spans="1:8" ht="45" x14ac:dyDescent="0.25">
      <c r="A54" s="5"/>
      <c r="B54" s="20" t="str">
        <f>+B28</f>
        <v>Allowed Budget 2012/13</v>
      </c>
      <c r="C54" s="20" t="str">
        <f t="shared" ref="C54:G54" si="2">+C28</f>
        <v>2012/13 Revised Budget</v>
      </c>
      <c r="D54" s="20" t="str">
        <f t="shared" si="2"/>
        <v>Budget Outturn 2013/14</v>
      </c>
      <c r="E54" s="20" t="str">
        <f t="shared" si="2"/>
        <v>2014/15 Forward Budget</v>
      </c>
      <c r="F54" s="20" t="str">
        <f t="shared" si="2"/>
        <v>2015/2016 Forward Budget</v>
      </c>
      <c r="G54" s="20" t="str">
        <f t="shared" si="2"/>
        <v>Variance</v>
      </c>
      <c r="H54" s="17"/>
    </row>
    <row r="55" spans="1:8" x14ac:dyDescent="0.25">
      <c r="A55" s="2"/>
      <c r="B55" s="20" t="str">
        <f>+'BM Items'!B55</f>
        <v>£</v>
      </c>
      <c r="C55" s="20" t="str">
        <f>+'BM Items'!C55</f>
        <v>£</v>
      </c>
      <c r="D55" s="20" t="str">
        <f>+'BM Items'!C55</f>
        <v>£</v>
      </c>
      <c r="E55" s="20" t="str">
        <f>+'BM Items'!D55</f>
        <v>£</v>
      </c>
      <c r="F55" s="20" t="s">
        <v>12</v>
      </c>
      <c r="G55" s="2"/>
      <c r="H55" s="2"/>
    </row>
    <row r="56" spans="1:8" x14ac:dyDescent="0.25">
      <c r="A56" s="1" t="s">
        <v>0</v>
      </c>
      <c r="B56" s="6"/>
      <c r="C56" s="6"/>
      <c r="D56" s="6"/>
      <c r="E56" s="6"/>
      <c r="F56" s="6"/>
      <c r="G56" s="5"/>
      <c r="H56" s="5"/>
    </row>
    <row r="57" spans="1:8" x14ac:dyDescent="0.25">
      <c r="A57" s="1" t="s">
        <v>2</v>
      </c>
      <c r="B57" s="6"/>
      <c r="C57" s="6"/>
      <c r="D57" s="6"/>
      <c r="E57" s="6"/>
      <c r="F57" s="6"/>
      <c r="G57" s="2"/>
      <c r="H57" s="2"/>
    </row>
    <row r="58" spans="1:8" x14ac:dyDescent="0.25">
      <c r="A58" t="s">
        <v>197</v>
      </c>
      <c r="B58" s="6">
        <f>+'BM Items'!B58</f>
        <v>142236</v>
      </c>
      <c r="C58" s="6">
        <f>+'BM Items'!F58</f>
        <v>89060</v>
      </c>
      <c r="D58" s="6">
        <f>+'BM Items'!D58</f>
        <v>91211</v>
      </c>
      <c r="E58" s="6">
        <f>+'BM Items'!G58</f>
        <v>94660</v>
      </c>
      <c r="F58" s="6">
        <f>+'BM Items'!H58</f>
        <v>88656</v>
      </c>
      <c r="G58" s="6">
        <f t="shared" si="0"/>
        <v>51025</v>
      </c>
      <c r="H58" s="6"/>
    </row>
    <row r="59" spans="1:8" x14ac:dyDescent="0.25">
      <c r="A59" t="s">
        <v>195</v>
      </c>
      <c r="B59" s="6">
        <f>+'BM Items'!B59</f>
        <v>29250</v>
      </c>
      <c r="C59" s="6">
        <f>+'BM Items'!F59</f>
        <v>30278</v>
      </c>
      <c r="D59" s="6">
        <f>+'BM Items'!D59</f>
        <v>32160</v>
      </c>
      <c r="E59" s="6">
        <f>+'BM Items'!G59</f>
        <v>33583</v>
      </c>
      <c r="F59" s="6">
        <f>+'BM Items'!H59</f>
        <v>35083</v>
      </c>
      <c r="G59" s="6">
        <f t="shared" si="0"/>
        <v>-2910</v>
      </c>
      <c r="H59" s="6"/>
    </row>
    <row r="60" spans="1:8" x14ac:dyDescent="0.25">
      <c r="A60" t="s">
        <v>196</v>
      </c>
      <c r="B60" s="6">
        <f>+'BM Items'!B60</f>
        <v>207850</v>
      </c>
      <c r="C60" s="6">
        <f>+'BM Items'!F60</f>
        <v>173250</v>
      </c>
      <c r="D60" s="6">
        <f>+'BM Items'!D60</f>
        <v>173784</v>
      </c>
      <c r="E60" s="6">
        <f>+'BM Items'!G60</f>
        <v>181061</v>
      </c>
      <c r="F60" s="6">
        <f>+'BM Items'!H60</f>
        <v>188681</v>
      </c>
      <c r="G60" s="6">
        <f t="shared" si="0"/>
        <v>34066</v>
      </c>
      <c r="H60" s="6"/>
    </row>
    <row r="61" spans="1:8" x14ac:dyDescent="0.25">
      <c r="A61" t="s">
        <v>199</v>
      </c>
      <c r="B61" s="6">
        <f>+'BM Items'!B61</f>
        <v>7980</v>
      </c>
      <c r="C61" s="6">
        <f>+'BM Items'!F61</f>
        <v>4066</v>
      </c>
      <c r="D61" s="6">
        <f>+'BM Items'!D61</f>
        <v>8379</v>
      </c>
      <c r="E61" s="6">
        <f>+'BM Items'!G61</f>
        <v>8798</v>
      </c>
      <c r="F61" s="6">
        <f>+'BM Items'!H61</f>
        <v>9238</v>
      </c>
      <c r="G61" s="6">
        <f t="shared" si="0"/>
        <v>-399</v>
      </c>
      <c r="H61" s="6"/>
    </row>
    <row r="62" spans="1:8" x14ac:dyDescent="0.25">
      <c r="B62" s="6"/>
      <c r="C62" s="6"/>
      <c r="D62" s="6"/>
      <c r="E62" s="6"/>
      <c r="F62" s="6"/>
      <c r="G62" s="5"/>
      <c r="H62" s="5"/>
    </row>
    <row r="63" spans="1:8" x14ac:dyDescent="0.25">
      <c r="A63" s="7" t="s">
        <v>22</v>
      </c>
      <c r="B63" s="6">
        <f>+'BM Items'!B63</f>
        <v>387316</v>
      </c>
      <c r="C63" s="6">
        <f>+'BM Items'!F63</f>
        <v>296654</v>
      </c>
      <c r="D63" s="6">
        <f>+'BM Items'!D63</f>
        <v>305534</v>
      </c>
      <c r="E63" s="6">
        <f>+'BM Items'!G63</f>
        <v>318102</v>
      </c>
      <c r="F63" s="6">
        <f>+'BM Items'!H63</f>
        <v>321658</v>
      </c>
      <c r="G63" s="6">
        <f t="shared" si="0"/>
        <v>81782</v>
      </c>
      <c r="H63" s="6"/>
    </row>
    <row r="64" spans="1:8" x14ac:dyDescent="0.25">
      <c r="B64" s="6"/>
      <c r="C64" s="6"/>
      <c r="D64" s="6"/>
      <c r="E64" s="6"/>
      <c r="F64" s="6"/>
      <c r="G64" s="5"/>
      <c r="H64" s="5"/>
    </row>
    <row r="65" spans="1:10" x14ac:dyDescent="0.25">
      <c r="A65" s="1" t="s">
        <v>23</v>
      </c>
      <c r="B65" s="6"/>
      <c r="C65" s="6"/>
      <c r="D65" s="6"/>
      <c r="E65" s="6"/>
      <c r="F65" s="6"/>
      <c r="G65" s="2"/>
      <c r="H65" s="2"/>
    </row>
    <row r="66" spans="1:10" x14ac:dyDescent="0.25">
      <c r="A66" t="s">
        <v>201</v>
      </c>
      <c r="B66" s="6">
        <f>+'BM Items'!B66</f>
        <v>25000</v>
      </c>
      <c r="C66" s="6">
        <f>+'BM Items'!F66</f>
        <v>28000</v>
      </c>
      <c r="D66" s="6">
        <f>+'BM Items'!D66</f>
        <v>28000</v>
      </c>
      <c r="E66" s="6">
        <f>+'BM Items'!G66</f>
        <v>28000</v>
      </c>
      <c r="F66" s="6">
        <f>+'BM Items'!H66</f>
        <v>28000</v>
      </c>
      <c r="G66" s="6">
        <f t="shared" si="0"/>
        <v>-3000</v>
      </c>
      <c r="H66" s="6"/>
    </row>
    <row r="67" spans="1:10" x14ac:dyDescent="0.25">
      <c r="A67" t="s">
        <v>428</v>
      </c>
      <c r="B67" s="6">
        <f>+'BM Items'!B67</f>
        <v>0</v>
      </c>
      <c r="C67" s="6">
        <f>+'BM Items'!F67</f>
        <v>0</v>
      </c>
      <c r="D67" s="6">
        <f>+'BM Items'!D67</f>
        <v>0</v>
      </c>
      <c r="E67" s="6">
        <f>+'BM Items'!G67</f>
        <v>0</v>
      </c>
      <c r="F67" s="6">
        <f>+'BM Items'!H67</f>
        <v>0</v>
      </c>
      <c r="G67" s="6">
        <f t="shared" si="0"/>
        <v>0</v>
      </c>
      <c r="H67" s="6"/>
    </row>
    <row r="68" spans="1:10" x14ac:dyDescent="0.25">
      <c r="A68" t="s">
        <v>429</v>
      </c>
      <c r="B68" s="6"/>
      <c r="C68" s="6">
        <f>+'BM Items'!F68</f>
        <v>0</v>
      </c>
      <c r="D68" s="6">
        <f>+'BM Items'!D68</f>
        <v>0</v>
      </c>
      <c r="E68" s="6">
        <f>+'BM Items'!G68</f>
        <v>0</v>
      </c>
      <c r="F68" s="6">
        <f>+'BM Items'!H68</f>
        <v>0</v>
      </c>
      <c r="G68" s="6"/>
      <c r="H68" s="6"/>
    </row>
    <row r="69" spans="1:10" x14ac:dyDescent="0.25">
      <c r="A69" t="s">
        <v>266</v>
      </c>
      <c r="B69" s="6"/>
      <c r="C69" s="6">
        <f>+'BM Items'!F69</f>
        <v>0</v>
      </c>
      <c r="D69" s="6">
        <f>+'BM Items'!D69</f>
        <v>0</v>
      </c>
      <c r="E69" s="6">
        <f>+'BM Items'!G69</f>
        <v>0</v>
      </c>
      <c r="F69" s="6">
        <f>+'BM Items'!H69</f>
        <v>0</v>
      </c>
      <c r="G69" s="6"/>
      <c r="H69" s="6"/>
    </row>
    <row r="70" spans="1:10" x14ac:dyDescent="0.25">
      <c r="B70" s="6"/>
      <c r="C70" s="6"/>
      <c r="D70" s="6"/>
      <c r="E70" s="6"/>
      <c r="F70" s="6"/>
      <c r="G70" s="5"/>
      <c r="H70" s="5"/>
    </row>
    <row r="71" spans="1:10" x14ac:dyDescent="0.25">
      <c r="A71" s="7" t="s">
        <v>22</v>
      </c>
      <c r="B71" s="6">
        <f>+'BM Items'!B71</f>
        <v>25000</v>
      </c>
      <c r="C71" s="6">
        <f>+'BM Items'!F71</f>
        <v>28000</v>
      </c>
      <c r="D71" s="6">
        <f>+'BM Items'!D71</f>
        <v>28000</v>
      </c>
      <c r="E71" s="6">
        <f>+'BM Items'!G71</f>
        <v>28000</v>
      </c>
      <c r="F71" s="6">
        <f>+'BM Items'!H71</f>
        <v>28000</v>
      </c>
      <c r="G71" s="6">
        <f t="shared" si="0"/>
        <v>-3000</v>
      </c>
      <c r="H71" s="6"/>
    </row>
    <row r="72" spans="1:10" x14ac:dyDescent="0.25">
      <c r="B72" s="6">
        <f>+'BM Items'!B72</f>
        <v>0</v>
      </c>
      <c r="C72" s="6"/>
      <c r="D72" s="6">
        <f>+'BM Items'!C72</f>
        <v>0</v>
      </c>
      <c r="E72" s="6"/>
      <c r="F72" s="6"/>
      <c r="G72" s="6">
        <f t="shared" ref="G72:G136" si="3">+B72-D72</f>
        <v>0</v>
      </c>
      <c r="H72" s="6"/>
    </row>
    <row r="73" spans="1:10" x14ac:dyDescent="0.25">
      <c r="A73" t="s">
        <v>18</v>
      </c>
      <c r="B73" s="6">
        <f>+'BM Items'!B73</f>
        <v>412316</v>
      </c>
      <c r="C73" s="6">
        <f>+'BM Items'!F73</f>
        <v>324654</v>
      </c>
      <c r="D73" s="6">
        <f>+'BM Items'!D73</f>
        <v>333534</v>
      </c>
      <c r="E73" s="6">
        <f>+'BM Items'!G73</f>
        <v>346102</v>
      </c>
      <c r="F73" s="6">
        <f>+'BM Items'!H73</f>
        <v>349658</v>
      </c>
      <c r="G73" s="6">
        <f t="shared" si="3"/>
        <v>78782</v>
      </c>
      <c r="H73" s="6"/>
      <c r="J73" s="6"/>
    </row>
    <row r="74" spans="1:10" x14ac:dyDescent="0.25">
      <c r="B74" s="6"/>
      <c r="C74" s="6"/>
      <c r="D74" s="6"/>
      <c r="E74" s="6"/>
      <c r="F74" s="6"/>
      <c r="G74" s="5"/>
      <c r="H74" s="5"/>
    </row>
    <row r="75" spans="1:10" x14ac:dyDescent="0.25">
      <c r="B75" s="6">
        <f>+'BM Items'!B75</f>
        <v>0</v>
      </c>
      <c r="C75" s="6"/>
      <c r="D75" s="6"/>
      <c r="E75" s="6"/>
      <c r="F75" s="6"/>
      <c r="G75" s="2"/>
      <c r="H75" s="2"/>
    </row>
    <row r="76" spans="1:10" x14ac:dyDescent="0.25">
      <c r="B76" s="6"/>
      <c r="C76" s="6"/>
      <c r="D76" s="6"/>
      <c r="E76" s="6"/>
      <c r="F76" s="6"/>
      <c r="G76" s="5"/>
      <c r="H76" s="5"/>
    </row>
    <row r="77" spans="1:10" x14ac:dyDescent="0.25">
      <c r="A77" s="4"/>
      <c r="B77" s="15"/>
      <c r="C77" s="15"/>
      <c r="D77" s="15"/>
      <c r="E77" s="15"/>
      <c r="F77" s="6"/>
      <c r="G77" s="2"/>
      <c r="H77" s="2"/>
    </row>
    <row r="78" spans="1:10" ht="45" x14ac:dyDescent="0.25">
      <c r="A78" s="5"/>
      <c r="B78" s="20" t="str">
        <f>+B54</f>
        <v>Allowed Budget 2012/13</v>
      </c>
      <c r="C78" s="20" t="str">
        <f t="shared" ref="C78:G78" si="4">+C54</f>
        <v>2012/13 Revised Budget</v>
      </c>
      <c r="D78" s="20" t="str">
        <f t="shared" si="4"/>
        <v>Budget Outturn 2013/14</v>
      </c>
      <c r="E78" s="20" t="str">
        <f t="shared" si="4"/>
        <v>2014/15 Forward Budget</v>
      </c>
      <c r="F78" s="20" t="str">
        <f t="shared" si="4"/>
        <v>2015/2016 Forward Budget</v>
      </c>
      <c r="G78" s="20" t="str">
        <f t="shared" si="4"/>
        <v>Variance</v>
      </c>
      <c r="H78" s="17"/>
    </row>
    <row r="79" spans="1:10" x14ac:dyDescent="0.25">
      <c r="A79" s="2"/>
      <c r="B79" s="20" t="str">
        <f>+'BM Items'!B79</f>
        <v>£</v>
      </c>
      <c r="C79" s="20" t="str">
        <f>+'BM Items'!C79</f>
        <v>£</v>
      </c>
      <c r="D79" s="20" t="str">
        <f>+'BM Items'!C79</f>
        <v>£</v>
      </c>
      <c r="E79" s="20" t="str">
        <f>+'BM Items'!D79</f>
        <v>£</v>
      </c>
      <c r="F79" s="20" t="s">
        <v>12</v>
      </c>
      <c r="G79" s="2"/>
      <c r="H79" s="2"/>
    </row>
    <row r="80" spans="1:10" x14ac:dyDescent="0.25">
      <c r="A80" s="1" t="s">
        <v>0</v>
      </c>
      <c r="B80" s="6"/>
      <c r="C80" s="6"/>
      <c r="D80" s="6"/>
      <c r="E80" s="6"/>
      <c r="F80" s="6"/>
      <c r="G80" s="5"/>
      <c r="H80" s="5"/>
    </row>
    <row r="81" spans="1:8" x14ac:dyDescent="0.25">
      <c r="A81" t="s">
        <v>24</v>
      </c>
      <c r="B81" s="6">
        <f>+'BM Items'!B81</f>
        <v>18884</v>
      </c>
      <c r="C81" s="6">
        <f>+'BM Items'!F81</f>
        <v>32394</v>
      </c>
      <c r="D81" s="6">
        <f>+'BM Items'!D81</f>
        <v>31282</v>
      </c>
      <c r="E81" s="6">
        <f>+'BM Items'!G81</f>
        <v>29240</v>
      </c>
      <c r="F81" s="6">
        <f>+'BM Items'!H81</f>
        <v>30255</v>
      </c>
      <c r="G81" s="6">
        <f t="shared" si="3"/>
        <v>-12398</v>
      </c>
      <c r="H81" s="6"/>
    </row>
    <row r="82" spans="1:8" x14ac:dyDescent="0.25">
      <c r="A82" t="s">
        <v>25</v>
      </c>
      <c r="B82" s="6">
        <f>+'BM Items'!B82</f>
        <v>482132.54</v>
      </c>
      <c r="C82" s="6">
        <f>+'BM Items'!F82</f>
        <v>682397.38</v>
      </c>
      <c r="D82" s="6">
        <f>+'BM Items'!D82</f>
        <v>690611.9</v>
      </c>
      <c r="E82" s="6">
        <f>+'BM Items'!G82</f>
        <v>720565.60000000009</v>
      </c>
      <c r="F82" s="6">
        <f>+'BM Items'!H82</f>
        <v>742182.57</v>
      </c>
      <c r="G82" s="6">
        <f t="shared" si="3"/>
        <v>-208479.36000000004</v>
      </c>
      <c r="H82" s="6"/>
    </row>
    <row r="83" spans="1:8" x14ac:dyDescent="0.25">
      <c r="A83" t="s">
        <v>26</v>
      </c>
      <c r="B83" s="6">
        <f>+'BM Items'!B83</f>
        <v>285968</v>
      </c>
      <c r="C83" s="6">
        <f>+'BM Items'!F83</f>
        <v>1290690.7142857143</v>
      </c>
      <c r="D83" s="6">
        <f>+'BM Items'!D83</f>
        <v>1854706.9107523817</v>
      </c>
      <c r="E83" s="6">
        <f>+'BM Items'!G83</f>
        <v>1898706.9107523817</v>
      </c>
      <c r="F83" s="6">
        <f>+'BM Items'!H83</f>
        <v>1898706.9107523817</v>
      </c>
      <c r="G83" s="6">
        <f t="shared" si="3"/>
        <v>-1568738.9107523817</v>
      </c>
      <c r="H83" s="6"/>
    </row>
    <row r="84" spans="1:8" x14ac:dyDescent="0.25">
      <c r="A84" t="s">
        <v>346</v>
      </c>
      <c r="B84" s="6">
        <f>+'BM Items'!B84</f>
        <v>200000</v>
      </c>
      <c r="C84" s="6">
        <f>+'BM Items'!F84</f>
        <v>241737.23</v>
      </c>
      <c r="D84" s="6">
        <f>+'BM Items'!D84</f>
        <v>59483</v>
      </c>
      <c r="E84" s="6">
        <f>+'BM Items'!G84</f>
        <v>59483</v>
      </c>
      <c r="F84" s="6">
        <f>+'BM Items'!H84</f>
        <v>59483</v>
      </c>
      <c r="G84" s="6">
        <f t="shared" si="3"/>
        <v>140517</v>
      </c>
      <c r="H84" s="6"/>
    </row>
    <row r="85" spans="1:8" x14ac:dyDescent="0.25">
      <c r="A85" t="s">
        <v>27</v>
      </c>
      <c r="B85" s="6"/>
      <c r="C85" s="6">
        <f>+'BM Items'!F85</f>
        <v>0</v>
      </c>
      <c r="D85" s="6">
        <f>+'BM Items'!D85</f>
        <v>0</v>
      </c>
      <c r="E85" s="6">
        <f>+'BM Items'!G85</f>
        <v>0</v>
      </c>
      <c r="F85" s="6">
        <f>+'BM Items'!H85</f>
        <v>0</v>
      </c>
      <c r="G85" s="6"/>
      <c r="H85" s="6"/>
    </row>
    <row r="86" spans="1:8" x14ac:dyDescent="0.25">
      <c r="A86" t="s">
        <v>28</v>
      </c>
      <c r="B86" s="6">
        <f>+'BM Items'!B86</f>
        <v>114999.54916565817</v>
      </c>
      <c r="C86" s="6">
        <f>+'BM Items'!F86</f>
        <v>115000</v>
      </c>
      <c r="D86" s="6">
        <f>+'BM Items'!D86</f>
        <v>0</v>
      </c>
      <c r="E86" s="6">
        <f>+'BM Items'!G86</f>
        <v>0</v>
      </c>
      <c r="F86" s="6">
        <f>+'BM Items'!H86</f>
        <v>0</v>
      </c>
      <c r="G86" s="6">
        <f t="shared" si="3"/>
        <v>114999.54916565817</v>
      </c>
      <c r="H86" s="6"/>
    </row>
    <row r="87" spans="1:8" x14ac:dyDescent="0.25">
      <c r="B87" s="6"/>
      <c r="C87" s="6"/>
      <c r="D87" s="6"/>
      <c r="E87" s="6"/>
      <c r="F87" s="6"/>
      <c r="G87" s="2"/>
      <c r="H87" s="2"/>
    </row>
    <row r="88" spans="1:8" x14ac:dyDescent="0.25">
      <c r="A88" s="1" t="s">
        <v>14</v>
      </c>
      <c r="B88" s="6"/>
      <c r="C88" s="6"/>
      <c r="D88" s="6"/>
      <c r="E88" s="6"/>
      <c r="F88" s="6"/>
      <c r="G88" s="5"/>
      <c r="H88" s="5"/>
    </row>
    <row r="89" spans="1:8" x14ac:dyDescent="0.25">
      <c r="A89" s="7" t="s">
        <v>265</v>
      </c>
      <c r="B89" s="6">
        <f>+'BM Items'!B89</f>
        <v>-3333</v>
      </c>
      <c r="C89" s="6">
        <f>+'BM Items'!F89</f>
        <v>398490.15</v>
      </c>
      <c r="D89" s="6">
        <f>+'BM Items'!D89</f>
        <v>0</v>
      </c>
      <c r="E89" s="6">
        <f>+'BM Items'!G89</f>
        <v>0</v>
      </c>
      <c r="F89" s="6">
        <f>+'BM Items'!H89</f>
        <v>0</v>
      </c>
      <c r="G89" s="6">
        <f t="shared" si="3"/>
        <v>-3333</v>
      </c>
      <c r="H89" s="6"/>
    </row>
    <row r="90" spans="1:8" x14ac:dyDescent="0.25">
      <c r="A90" s="7" t="s">
        <v>967</v>
      </c>
      <c r="B90" s="6">
        <f>+'BM Items'!B90</f>
        <v>-114999.54916565817</v>
      </c>
      <c r="C90" s="6">
        <f>+'BM Items'!F90</f>
        <v>-115000</v>
      </c>
      <c r="D90" s="6">
        <f>+'BM Items'!D90</f>
        <v>0</v>
      </c>
      <c r="E90" s="6"/>
      <c r="F90" s="6"/>
      <c r="G90" s="5">
        <f t="shared" si="3"/>
        <v>-114999.54916565817</v>
      </c>
      <c r="H90" s="5"/>
    </row>
    <row r="91" spans="1:8" x14ac:dyDescent="0.25">
      <c r="A91" s="7" t="str">
        <f>+'BM Items'!A91</f>
        <v>GF Contribution to Returned Inc Huy NTDP</v>
      </c>
      <c r="B91" s="6">
        <f>+'BM Items'!B91</f>
        <v>0</v>
      </c>
      <c r="C91" s="6">
        <f>+'BM Items'!F91</f>
        <v>-398490.15</v>
      </c>
      <c r="D91" s="6">
        <f>+'BM Items'!D91</f>
        <v>0</v>
      </c>
      <c r="E91" s="6"/>
      <c r="F91" s="6"/>
      <c r="G91" s="6">
        <f t="shared" si="3"/>
        <v>0</v>
      </c>
      <c r="H91" s="5"/>
    </row>
    <row r="92" spans="1:8" x14ac:dyDescent="0.25">
      <c r="A92" s="1" t="s">
        <v>18</v>
      </c>
      <c r="B92" s="6">
        <f>+'BM Items'!B92</f>
        <v>983651.54</v>
      </c>
      <c r="C92" s="6">
        <f>+'BM Items'!F92</f>
        <v>2247219.3242857144</v>
      </c>
      <c r="D92" s="6">
        <f>+'BM Items'!D92</f>
        <v>2636083.8107523816</v>
      </c>
      <c r="E92" s="6">
        <f>+'BM Items'!G92</f>
        <v>2707995.5107523818</v>
      </c>
      <c r="F92" s="6">
        <f>+'BM Items'!H92</f>
        <v>2730627.4807523815</v>
      </c>
      <c r="G92" s="6">
        <f t="shared" si="3"/>
        <v>-1652432.2707523815</v>
      </c>
      <c r="H92" s="6"/>
    </row>
    <row r="93" spans="1:8" x14ac:dyDescent="0.25">
      <c r="A93" s="1"/>
      <c r="B93" s="6"/>
      <c r="C93" s="6"/>
      <c r="D93" s="6"/>
      <c r="E93" s="6"/>
      <c r="F93" s="6"/>
      <c r="G93" s="5"/>
      <c r="H93" s="5"/>
    </row>
    <row r="94" spans="1:8" x14ac:dyDescent="0.25">
      <c r="B94" s="6"/>
      <c r="C94" s="6"/>
      <c r="D94" s="6"/>
      <c r="E94" s="6"/>
      <c r="F94" s="6"/>
      <c r="G94" s="2"/>
      <c r="H94" s="2"/>
    </row>
    <row r="95" spans="1:8" x14ac:dyDescent="0.25">
      <c r="B95" s="6"/>
      <c r="C95" s="6"/>
      <c r="D95" s="6"/>
      <c r="E95" s="6"/>
      <c r="F95" s="6"/>
      <c r="G95" s="5"/>
      <c r="H95" s="5"/>
    </row>
    <row r="96" spans="1:8" x14ac:dyDescent="0.25">
      <c r="A96" s="4"/>
      <c r="B96" s="15"/>
      <c r="C96" s="15"/>
      <c r="D96" s="15"/>
      <c r="E96" s="15"/>
      <c r="F96" s="6"/>
      <c r="G96" s="2"/>
      <c r="H96" s="2"/>
    </row>
    <row r="97" spans="1:8" ht="45" x14ac:dyDescent="0.25">
      <c r="A97" s="5"/>
      <c r="B97" s="20" t="str">
        <f>+B78</f>
        <v>Allowed Budget 2012/13</v>
      </c>
      <c r="C97" s="20" t="str">
        <f t="shared" ref="C97:G97" si="5">+C78</f>
        <v>2012/13 Revised Budget</v>
      </c>
      <c r="D97" s="20" t="str">
        <f t="shared" si="5"/>
        <v>Budget Outturn 2013/14</v>
      </c>
      <c r="E97" s="20" t="str">
        <f t="shared" si="5"/>
        <v>2014/15 Forward Budget</v>
      </c>
      <c r="F97" s="20" t="str">
        <f t="shared" si="5"/>
        <v>2015/2016 Forward Budget</v>
      </c>
      <c r="G97" s="20" t="str">
        <f t="shared" si="5"/>
        <v>Variance</v>
      </c>
      <c r="H97" s="17"/>
    </row>
    <row r="98" spans="1:8" x14ac:dyDescent="0.25">
      <c r="A98" s="2"/>
      <c r="B98" s="20" t="str">
        <f>+'BM Items'!B98</f>
        <v>£</v>
      </c>
      <c r="C98" s="20" t="str">
        <f>+'BM Items'!C98</f>
        <v>£</v>
      </c>
      <c r="D98" s="20" t="str">
        <f>+'BM Items'!C98</f>
        <v>£</v>
      </c>
      <c r="E98" s="20" t="str">
        <f>+'BM Items'!D98</f>
        <v>£</v>
      </c>
      <c r="F98" s="20" t="s">
        <v>12</v>
      </c>
      <c r="G98" s="2"/>
      <c r="H98" s="2"/>
    </row>
    <row r="99" spans="1:8" x14ac:dyDescent="0.25">
      <c r="A99" s="1" t="s">
        <v>0</v>
      </c>
      <c r="B99" s="6"/>
      <c r="C99" s="6"/>
      <c r="D99" s="6"/>
      <c r="E99" s="6"/>
      <c r="F99" s="6"/>
      <c r="G99" s="5"/>
      <c r="H99" s="5"/>
    </row>
    <row r="100" spans="1:8" x14ac:dyDescent="0.25">
      <c r="A100" s="1" t="s">
        <v>29</v>
      </c>
      <c r="B100" s="6"/>
      <c r="C100" s="6"/>
      <c r="D100" s="6"/>
      <c r="E100" s="6"/>
      <c r="F100" s="6"/>
      <c r="G100" s="2"/>
      <c r="H100" s="2"/>
    </row>
    <row r="101" spans="1:8" x14ac:dyDescent="0.25">
      <c r="A101" t="s">
        <v>206</v>
      </c>
      <c r="B101" s="6">
        <f>+'BM Items'!B101</f>
        <v>1082173.75</v>
      </c>
      <c r="C101" s="6">
        <f>+'BM Items'!F101</f>
        <v>1080012.8</v>
      </c>
      <c r="D101" s="6">
        <f>+'BM Items'!D101</f>
        <v>1114200.8</v>
      </c>
      <c r="E101" s="6">
        <f>+'BM Items'!G101</f>
        <v>1112413.1840000001</v>
      </c>
      <c r="F101" s="6">
        <f>+'BM Items'!H101</f>
        <v>1147626.824</v>
      </c>
      <c r="G101" s="6">
        <f t="shared" si="3"/>
        <v>-32027.050000000047</v>
      </c>
      <c r="H101" s="6"/>
    </row>
    <row r="102" spans="1:8" x14ac:dyDescent="0.25">
      <c r="A102" t="s">
        <v>211</v>
      </c>
      <c r="B102" s="6">
        <f>+'BM Items'!B102</f>
        <v>1184457.7</v>
      </c>
      <c r="C102" s="6">
        <f>+'BM Items'!F102</f>
        <v>1165350</v>
      </c>
      <c r="D102" s="6">
        <f>+'BM Items'!D102</f>
        <v>1217091</v>
      </c>
      <c r="E102" s="6">
        <f>+'BM Items'!G102</f>
        <v>1200310.5</v>
      </c>
      <c r="F102" s="6">
        <f>+'BM Items'!H102</f>
        <v>1253603.73</v>
      </c>
      <c r="G102" s="6">
        <f t="shared" si="3"/>
        <v>-32633.300000000047</v>
      </c>
      <c r="H102" s="6"/>
    </row>
    <row r="103" spans="1:8" x14ac:dyDescent="0.25">
      <c r="A103" t="s">
        <v>209</v>
      </c>
      <c r="B103" s="6">
        <f>+'BM Items'!B103</f>
        <v>2200199</v>
      </c>
      <c r="C103" s="6">
        <f>+'BM Items'!F103</f>
        <v>2165125</v>
      </c>
      <c r="D103" s="6">
        <f>+'BM Items'!D103</f>
        <v>2228875</v>
      </c>
      <c r="E103" s="6">
        <f>+'BM Items'!G103</f>
        <v>2230078.75</v>
      </c>
      <c r="F103" s="6">
        <f>+'BM Items'!H103</f>
        <v>2295741.25</v>
      </c>
      <c r="G103" s="6">
        <f t="shared" si="3"/>
        <v>-28676</v>
      </c>
      <c r="H103" s="6"/>
    </row>
    <row r="104" spans="1:8" x14ac:dyDescent="0.25">
      <c r="A104" t="s">
        <v>208</v>
      </c>
      <c r="B104" s="6">
        <f>+'BM Items'!B104</f>
        <v>323002.8</v>
      </c>
      <c r="C104" s="6">
        <f>+'BM Items'!F104</f>
        <v>392645.2</v>
      </c>
      <c r="D104" s="6">
        <f>+'BM Items'!D104</f>
        <v>409149.65</v>
      </c>
      <c r="E104" s="6">
        <f>+'BM Items'!G104</f>
        <v>404424.55600000004</v>
      </c>
      <c r="F104" s="6">
        <f>+'BM Items'!H104</f>
        <v>421424.13950000005</v>
      </c>
      <c r="G104" s="6">
        <f t="shared" si="3"/>
        <v>-86146.850000000035</v>
      </c>
      <c r="H104" s="6"/>
    </row>
    <row r="105" spans="1:8" x14ac:dyDescent="0.25">
      <c r="A105" t="s">
        <v>210</v>
      </c>
      <c r="B105" s="6">
        <f>+'BM Items'!B105</f>
        <v>1148034.6000000001</v>
      </c>
      <c r="C105" s="6">
        <f>+'BM Items'!F105</f>
        <v>1157981.6000000001</v>
      </c>
      <c r="D105" s="6">
        <f>+'BM Items'!D105</f>
        <v>1251337.6000000001</v>
      </c>
      <c r="E105" s="6">
        <f>+'BM Items'!G105</f>
        <v>1192721.0480000002</v>
      </c>
      <c r="F105" s="6">
        <f>+'BM Items'!H105</f>
        <v>1288877.7280000001</v>
      </c>
      <c r="G105" s="6">
        <f t="shared" si="3"/>
        <v>-103303</v>
      </c>
      <c r="H105" s="6"/>
    </row>
    <row r="106" spans="1:8" x14ac:dyDescent="0.25">
      <c r="B106" s="6"/>
      <c r="C106" s="6"/>
      <c r="D106" s="6"/>
      <c r="E106" s="6"/>
      <c r="F106" s="6"/>
      <c r="G106" s="2"/>
      <c r="H106" s="2"/>
    </row>
    <row r="107" spans="1:8" x14ac:dyDescent="0.25">
      <c r="A107" s="1" t="s">
        <v>18</v>
      </c>
      <c r="B107" s="6">
        <f>+'BM Items'!B107</f>
        <v>5937867.8499999996</v>
      </c>
      <c r="C107" s="6">
        <f>+'BM Items'!F107</f>
        <v>5961114.5999999996</v>
      </c>
      <c r="D107" s="6">
        <f>+'BM Items'!D107</f>
        <v>6220654.0500000007</v>
      </c>
      <c r="E107" s="6">
        <f>+'BM Items'!G107</f>
        <v>6139948.0380000006</v>
      </c>
      <c r="F107" s="6">
        <f>+'BM Items'!H107</f>
        <v>6407273.6714999992</v>
      </c>
      <c r="G107" s="6">
        <f t="shared" si="3"/>
        <v>-282786.20000000112</v>
      </c>
      <c r="H107" s="6"/>
    </row>
    <row r="108" spans="1:8" x14ac:dyDescent="0.25">
      <c r="B108" s="6"/>
      <c r="C108" s="6"/>
      <c r="D108" s="6"/>
      <c r="E108" s="6"/>
      <c r="F108" s="6"/>
      <c r="G108" s="2"/>
      <c r="H108" s="2"/>
    </row>
    <row r="109" spans="1:8" x14ac:dyDescent="0.25">
      <c r="B109" s="6"/>
      <c r="C109" s="6"/>
      <c r="D109" s="6"/>
      <c r="E109" s="6"/>
      <c r="F109" s="6"/>
      <c r="G109" s="5"/>
      <c r="H109" s="5"/>
    </row>
    <row r="110" spans="1:8" x14ac:dyDescent="0.25">
      <c r="B110" s="6"/>
      <c r="C110" s="6"/>
      <c r="D110" s="6"/>
      <c r="E110" s="6"/>
      <c r="F110" s="6"/>
      <c r="G110" s="2"/>
      <c r="H110" s="2"/>
    </row>
    <row r="111" spans="1:8" x14ac:dyDescent="0.25">
      <c r="A111" s="4"/>
      <c r="B111" s="15"/>
      <c r="C111" s="15"/>
      <c r="D111" s="15"/>
      <c r="E111" s="15"/>
      <c r="F111" s="6"/>
      <c r="G111" s="5"/>
      <c r="H111" s="5"/>
    </row>
    <row r="112" spans="1:8" ht="45" x14ac:dyDescent="0.25">
      <c r="A112" s="5"/>
      <c r="B112" s="20" t="str">
        <f>+B97</f>
        <v>Allowed Budget 2012/13</v>
      </c>
      <c r="C112" s="20" t="str">
        <f t="shared" ref="C112:G112" si="6">+C97</f>
        <v>2012/13 Revised Budget</v>
      </c>
      <c r="D112" s="20" t="str">
        <f t="shared" si="6"/>
        <v>Budget Outturn 2013/14</v>
      </c>
      <c r="E112" s="20" t="str">
        <f t="shared" si="6"/>
        <v>2014/15 Forward Budget</v>
      </c>
      <c r="F112" s="20" t="str">
        <f t="shared" si="6"/>
        <v>2015/2016 Forward Budget</v>
      </c>
      <c r="G112" s="20" t="str">
        <f t="shared" si="6"/>
        <v>Variance</v>
      </c>
      <c r="H112" s="17"/>
    </row>
    <row r="113" spans="1:8" x14ac:dyDescent="0.25">
      <c r="A113" s="2"/>
      <c r="B113" s="20" t="str">
        <f>+'BM Items'!B113</f>
        <v>£</v>
      </c>
      <c r="C113" s="20" t="str">
        <f>+'BM Items'!C113</f>
        <v>£</v>
      </c>
      <c r="D113" s="20" t="str">
        <f>+'BM Items'!C113</f>
        <v>£</v>
      </c>
      <c r="E113" s="20" t="str">
        <f>+'BM Items'!D113</f>
        <v>£</v>
      </c>
      <c r="F113" s="20" t="s">
        <v>12</v>
      </c>
      <c r="G113" s="5"/>
      <c r="H113" s="5"/>
    </row>
    <row r="114" spans="1:8" x14ac:dyDescent="0.25">
      <c r="A114" s="1" t="s">
        <v>0</v>
      </c>
      <c r="B114" s="6"/>
      <c r="C114" s="6"/>
      <c r="D114" s="6"/>
      <c r="E114" s="6"/>
      <c r="F114" s="6"/>
      <c r="G114" s="2"/>
      <c r="H114" s="2"/>
    </row>
    <row r="115" spans="1:8" x14ac:dyDescent="0.25">
      <c r="A115" t="s">
        <v>30</v>
      </c>
      <c r="B115" s="6">
        <f>+'BM Items'!B115</f>
        <v>6000</v>
      </c>
      <c r="C115" s="6">
        <f>+'BM Items'!F115</f>
        <v>6000</v>
      </c>
      <c r="D115" s="6">
        <f>+'BM Items'!D115</f>
        <v>4500</v>
      </c>
      <c r="E115" s="6">
        <f>+'BM Items'!G115</f>
        <v>4500</v>
      </c>
      <c r="F115" s="6">
        <f>+'BM Items'!H115</f>
        <v>4500</v>
      </c>
      <c r="G115" s="6">
        <f t="shared" si="3"/>
        <v>1500</v>
      </c>
      <c r="H115" s="6"/>
    </row>
    <row r="116" spans="1:8" x14ac:dyDescent="0.25">
      <c r="A116" t="s">
        <v>31</v>
      </c>
      <c r="B116" s="6">
        <f>+'BM Items'!B116</f>
        <v>5530</v>
      </c>
      <c r="C116" s="6">
        <f>+'BM Items'!F116</f>
        <v>5530</v>
      </c>
      <c r="D116" s="6">
        <f>+'BM Items'!D116</f>
        <v>5530</v>
      </c>
      <c r="E116" s="6">
        <f>+'BM Items'!G116</f>
        <v>5530</v>
      </c>
      <c r="F116" s="6">
        <f>+'BM Items'!H116</f>
        <v>5530</v>
      </c>
      <c r="G116" s="6">
        <f t="shared" si="3"/>
        <v>0</v>
      </c>
      <c r="H116" s="6"/>
    </row>
    <row r="117" spans="1:8" x14ac:dyDescent="0.25">
      <c r="A117" t="s">
        <v>32</v>
      </c>
      <c r="B117" s="6">
        <f>+'BM Items'!B117</f>
        <v>20400</v>
      </c>
      <c r="C117" s="6">
        <f>+'BM Items'!F117</f>
        <v>20400</v>
      </c>
      <c r="D117" s="6">
        <f>+'BM Items'!D117</f>
        <v>18000</v>
      </c>
      <c r="E117" s="6">
        <f>+'BM Items'!G117</f>
        <v>18000</v>
      </c>
      <c r="F117" s="6">
        <f>+'BM Items'!H117</f>
        <v>18000</v>
      </c>
      <c r="G117" s="6">
        <f t="shared" si="3"/>
        <v>2400</v>
      </c>
      <c r="H117" s="6"/>
    </row>
    <row r="118" spans="1:8" x14ac:dyDescent="0.25">
      <c r="A118" t="s">
        <v>264</v>
      </c>
      <c r="B118" s="6">
        <f>+'BM Items'!B118</f>
        <v>0</v>
      </c>
      <c r="C118" s="6">
        <f>+'BM Items'!F118</f>
        <v>0</v>
      </c>
      <c r="D118" s="6">
        <f>+'BM Items'!D118</f>
        <v>0</v>
      </c>
      <c r="E118" s="6">
        <f>+'BM Items'!G118</f>
        <v>0</v>
      </c>
      <c r="F118" s="6">
        <f>+'BM Items'!H118</f>
        <v>0</v>
      </c>
      <c r="G118" s="6">
        <f t="shared" si="3"/>
        <v>0</v>
      </c>
      <c r="H118" s="6"/>
    </row>
    <row r="119" spans="1:8" x14ac:dyDescent="0.25">
      <c r="A119" t="s">
        <v>34</v>
      </c>
      <c r="B119" s="6">
        <f>+'BM Items'!B119</f>
        <v>3000</v>
      </c>
      <c r="C119" s="6">
        <f>+'BM Items'!F119</f>
        <v>2000</v>
      </c>
      <c r="D119" s="6">
        <f>+'BM Items'!D119</f>
        <v>2000</v>
      </c>
      <c r="E119" s="6">
        <f>+'BM Items'!G119</f>
        <v>2000</v>
      </c>
      <c r="F119" s="6">
        <f>+'BM Items'!H119</f>
        <v>2000</v>
      </c>
      <c r="G119" s="6">
        <f t="shared" si="3"/>
        <v>1000</v>
      </c>
      <c r="H119" s="6"/>
    </row>
    <row r="120" spans="1:8" x14ac:dyDescent="0.25">
      <c r="A120" t="s">
        <v>35</v>
      </c>
      <c r="B120" s="6">
        <f>+'BM Items'!B120</f>
        <v>2500</v>
      </c>
      <c r="C120" s="6">
        <f>+'BM Items'!F120</f>
        <v>0</v>
      </c>
      <c r="D120" s="6">
        <f>+'BM Items'!D120</f>
        <v>0</v>
      </c>
      <c r="E120" s="6">
        <f>+'BM Items'!G120</f>
        <v>0</v>
      </c>
      <c r="F120" s="6">
        <f>+'BM Items'!H120</f>
        <v>0</v>
      </c>
      <c r="G120" s="6">
        <f t="shared" si="3"/>
        <v>2500</v>
      </c>
      <c r="H120" s="6"/>
    </row>
    <row r="121" spans="1:8" x14ac:dyDescent="0.25">
      <c r="A121" t="s">
        <v>36</v>
      </c>
      <c r="B121" s="6">
        <f>+'BM Items'!B121</f>
        <v>2579</v>
      </c>
      <c r="C121" s="6">
        <f>+'BM Items'!F121</f>
        <v>2579</v>
      </c>
      <c r="D121" s="6">
        <f>+'BM Items'!D121</f>
        <v>2579</v>
      </c>
      <c r="E121" s="6">
        <f>+'BM Items'!G121</f>
        <v>2579</v>
      </c>
      <c r="F121" s="6">
        <f>+'BM Items'!H121</f>
        <v>2579</v>
      </c>
      <c r="G121" s="6">
        <f t="shared" si="3"/>
        <v>0</v>
      </c>
      <c r="H121" s="6"/>
    </row>
    <row r="122" spans="1:8" x14ac:dyDescent="0.25">
      <c r="A122" t="s">
        <v>37</v>
      </c>
      <c r="B122" s="6">
        <f>+'BM Items'!B122</f>
        <v>7151</v>
      </c>
      <c r="C122" s="6">
        <f>+'BM Items'!F122</f>
        <v>7151</v>
      </c>
      <c r="D122" s="6">
        <f>+'BM Items'!D122</f>
        <v>6520</v>
      </c>
      <c r="E122" s="6">
        <f>+'BM Items'!G122</f>
        <v>6520</v>
      </c>
      <c r="F122" s="6">
        <f>+'BM Items'!H122</f>
        <v>6520</v>
      </c>
      <c r="G122" s="6">
        <f t="shared" si="3"/>
        <v>631</v>
      </c>
      <c r="H122" s="6"/>
    </row>
    <row r="123" spans="1:8" x14ac:dyDescent="0.25">
      <c r="B123" s="6"/>
      <c r="C123" s="6"/>
      <c r="D123" s="6"/>
      <c r="E123" s="6"/>
      <c r="F123" s="6"/>
      <c r="G123" s="5"/>
      <c r="H123" s="5"/>
    </row>
    <row r="124" spans="1:8" x14ac:dyDescent="0.25">
      <c r="A124" s="1" t="s">
        <v>18</v>
      </c>
      <c r="B124" s="6">
        <f>+'BM Items'!B124</f>
        <v>47160</v>
      </c>
      <c r="C124" s="6">
        <f>+'BM Items'!F124</f>
        <v>43660</v>
      </c>
      <c r="D124" s="6">
        <f>+'BM Items'!D124</f>
        <v>39129</v>
      </c>
      <c r="E124" s="6">
        <f>+'BM Items'!G124</f>
        <v>39129</v>
      </c>
      <c r="F124" s="6">
        <f>+'BM Items'!H124</f>
        <v>39129</v>
      </c>
      <c r="G124" s="6">
        <f t="shared" si="3"/>
        <v>8031</v>
      </c>
      <c r="H124" s="6"/>
    </row>
    <row r="125" spans="1:8" x14ac:dyDescent="0.25">
      <c r="B125" s="6"/>
      <c r="C125" s="6"/>
      <c r="D125" s="6"/>
      <c r="E125" s="6"/>
      <c r="F125" s="6"/>
      <c r="G125" s="5"/>
      <c r="H125" s="5"/>
    </row>
    <row r="126" spans="1:8" x14ac:dyDescent="0.25">
      <c r="B126" s="6"/>
      <c r="C126" s="6"/>
      <c r="D126" s="6"/>
      <c r="E126" s="6"/>
      <c r="F126" s="6"/>
      <c r="G126" s="2"/>
      <c r="H126" s="2"/>
    </row>
    <row r="127" spans="1:8" x14ac:dyDescent="0.25">
      <c r="B127" s="6"/>
      <c r="C127" s="6"/>
      <c r="D127" s="6"/>
      <c r="E127" s="6"/>
      <c r="F127" s="6"/>
      <c r="G127" s="5"/>
      <c r="H127" s="5"/>
    </row>
    <row r="128" spans="1:8" x14ac:dyDescent="0.25">
      <c r="A128" s="4"/>
      <c r="B128" s="15"/>
      <c r="C128" s="15"/>
      <c r="D128" s="15"/>
      <c r="E128" s="15"/>
      <c r="F128" s="6"/>
      <c r="G128" s="2"/>
      <c r="H128" s="2"/>
    </row>
    <row r="129" spans="1:8" ht="45" x14ac:dyDescent="0.25">
      <c r="A129" s="5"/>
      <c r="B129" s="20" t="str">
        <f>+B112</f>
        <v>Allowed Budget 2012/13</v>
      </c>
      <c r="C129" s="20" t="str">
        <f t="shared" ref="C129:G129" si="7">+C112</f>
        <v>2012/13 Revised Budget</v>
      </c>
      <c r="D129" s="20" t="str">
        <f t="shared" si="7"/>
        <v>Budget Outturn 2013/14</v>
      </c>
      <c r="E129" s="20" t="str">
        <f t="shared" si="7"/>
        <v>2014/15 Forward Budget</v>
      </c>
      <c r="F129" s="20" t="str">
        <f t="shared" si="7"/>
        <v>2015/2016 Forward Budget</v>
      </c>
      <c r="G129" s="20" t="str">
        <f t="shared" si="7"/>
        <v>Variance</v>
      </c>
      <c r="H129" s="17"/>
    </row>
    <row r="130" spans="1:8" x14ac:dyDescent="0.25">
      <c r="A130" s="2"/>
      <c r="B130" s="20" t="str">
        <f>+'BM Items'!B130</f>
        <v>£</v>
      </c>
      <c r="C130" s="20" t="str">
        <f>+'BM Items'!C130</f>
        <v>£</v>
      </c>
      <c r="D130" s="20" t="str">
        <f>+'BM Items'!C130</f>
        <v>£</v>
      </c>
      <c r="E130" s="20" t="str">
        <f>+'BM Items'!D130</f>
        <v>£</v>
      </c>
      <c r="F130" s="20" t="s">
        <v>12</v>
      </c>
      <c r="G130" s="2"/>
      <c r="H130" s="2"/>
    </row>
    <row r="131" spans="1:8" x14ac:dyDescent="0.25">
      <c r="A131" s="1" t="s">
        <v>0</v>
      </c>
      <c r="B131" s="6"/>
      <c r="C131" s="6"/>
      <c r="D131" s="6"/>
      <c r="E131" s="6"/>
      <c r="F131" s="6"/>
      <c r="G131" s="5"/>
      <c r="H131" s="5"/>
    </row>
    <row r="132" spans="1:8" x14ac:dyDescent="0.25">
      <c r="A132" t="s">
        <v>38</v>
      </c>
      <c r="B132" s="6">
        <f>+'BM Items'!B132</f>
        <v>2000</v>
      </c>
      <c r="C132" s="6">
        <f>+'BM Items'!F132</f>
        <v>2000</v>
      </c>
      <c r="D132" s="6">
        <f>+'BM Items'!D132</f>
        <v>2000</v>
      </c>
      <c r="E132" s="6">
        <f>+'BM Items'!G132</f>
        <v>2000</v>
      </c>
      <c r="F132" s="6">
        <f>+'BM Items'!H132</f>
        <v>2000</v>
      </c>
      <c r="G132" s="6">
        <f t="shared" si="3"/>
        <v>0</v>
      </c>
      <c r="H132" s="6"/>
    </row>
    <row r="133" spans="1:8" x14ac:dyDescent="0.25">
      <c r="A133" t="s">
        <v>39</v>
      </c>
      <c r="B133" s="6">
        <f>+'BM Items'!B133</f>
        <v>0</v>
      </c>
      <c r="C133" s="6">
        <f>+'BM Items'!F133</f>
        <v>0</v>
      </c>
      <c r="D133" s="6">
        <f>+'BM Items'!D133</f>
        <v>0</v>
      </c>
      <c r="E133" s="6">
        <f>+'BM Items'!G133</f>
        <v>0</v>
      </c>
      <c r="F133" s="6">
        <f>+'BM Items'!H133</f>
        <v>0</v>
      </c>
      <c r="G133" s="6">
        <f t="shared" si="3"/>
        <v>0</v>
      </c>
      <c r="H133" s="6"/>
    </row>
    <row r="134" spans="1:8" x14ac:dyDescent="0.25">
      <c r="A134" t="s">
        <v>40</v>
      </c>
      <c r="B134" s="6">
        <f>+'BM Items'!B134</f>
        <v>7000</v>
      </c>
      <c r="C134" s="6">
        <f>+'BM Items'!F134</f>
        <v>7000</v>
      </c>
      <c r="D134" s="6">
        <f>+'BM Items'!D134</f>
        <v>7000</v>
      </c>
      <c r="E134" s="6">
        <f>+'BM Items'!G134</f>
        <v>7000</v>
      </c>
      <c r="F134" s="6">
        <f>+'BM Items'!H134</f>
        <v>7000</v>
      </c>
      <c r="G134" s="6">
        <f t="shared" si="3"/>
        <v>0</v>
      </c>
      <c r="H134" s="6"/>
    </row>
    <row r="135" spans="1:8" x14ac:dyDescent="0.25">
      <c r="A135" t="s">
        <v>41</v>
      </c>
      <c r="B135" s="6">
        <f>+'BM Items'!B135</f>
        <v>20000</v>
      </c>
      <c r="C135" s="6">
        <f>+'BM Items'!F135</f>
        <v>20000</v>
      </c>
      <c r="D135" s="6">
        <f>+'BM Items'!D135</f>
        <v>20000</v>
      </c>
      <c r="E135" s="6">
        <f>+'BM Items'!G135</f>
        <v>20000</v>
      </c>
      <c r="F135" s="6">
        <f>+'BM Items'!H135</f>
        <v>20000</v>
      </c>
      <c r="G135" s="6">
        <f t="shared" si="3"/>
        <v>0</v>
      </c>
      <c r="H135" s="6"/>
    </row>
    <row r="136" spans="1:8" x14ac:dyDescent="0.25">
      <c r="A136" t="s">
        <v>219</v>
      </c>
      <c r="B136" s="6">
        <f>+'BM Items'!B136</f>
        <v>12000</v>
      </c>
      <c r="C136" s="6">
        <f>+'BM Items'!F136</f>
        <v>12000</v>
      </c>
      <c r="D136" s="6">
        <f>+'BM Items'!D136</f>
        <v>12000</v>
      </c>
      <c r="E136" s="6">
        <f>+'BM Items'!G136</f>
        <v>12000</v>
      </c>
      <c r="F136" s="6">
        <f>+'BM Items'!H136</f>
        <v>12000</v>
      </c>
      <c r="G136" s="6">
        <f t="shared" si="3"/>
        <v>0</v>
      </c>
      <c r="H136" s="6"/>
    </row>
    <row r="137" spans="1:8" x14ac:dyDescent="0.25">
      <c r="A137" t="s">
        <v>274</v>
      </c>
      <c r="B137" s="6">
        <f>+'BM Items'!B137</f>
        <v>20000</v>
      </c>
      <c r="C137" s="6">
        <f>+'BM Items'!F137</f>
        <v>50000</v>
      </c>
      <c r="D137" s="6">
        <f>+'BM Items'!D137</f>
        <v>50000</v>
      </c>
      <c r="E137" s="6">
        <f>+'BM Items'!G137</f>
        <v>50000</v>
      </c>
      <c r="F137" s="6">
        <f>+'BM Items'!H137</f>
        <v>50000</v>
      </c>
      <c r="G137" s="6">
        <f t="shared" ref="G137:G189" si="8">+B137-D137</f>
        <v>-30000</v>
      </c>
      <c r="H137" s="6"/>
    </row>
    <row r="138" spans="1:8" x14ac:dyDescent="0.25">
      <c r="A138" t="s">
        <v>42</v>
      </c>
      <c r="B138" s="6">
        <f>+'BM Items'!B138</f>
        <v>200000</v>
      </c>
      <c r="C138" s="6">
        <f>+'BM Items'!F138</f>
        <v>248000</v>
      </c>
      <c r="D138" s="6">
        <f>+'BM Items'!D138</f>
        <v>248000</v>
      </c>
      <c r="E138" s="6">
        <f>+'BM Items'!G138</f>
        <v>248000</v>
      </c>
      <c r="F138" s="6">
        <f>+'BM Items'!H138</f>
        <v>248000</v>
      </c>
      <c r="G138" s="6">
        <f t="shared" si="8"/>
        <v>-48000</v>
      </c>
      <c r="H138" s="6"/>
    </row>
    <row r="139" spans="1:8" x14ac:dyDescent="0.25">
      <c r="A139" t="s">
        <v>263</v>
      </c>
      <c r="B139" s="6">
        <f>+'BM Items'!B139</f>
        <v>5000</v>
      </c>
      <c r="C139" s="6">
        <f>+'BM Items'!F139</f>
        <v>5000</v>
      </c>
      <c r="D139" s="6">
        <f>+'BM Items'!D139</f>
        <v>5000</v>
      </c>
      <c r="E139" s="6">
        <f>+'BM Items'!G139</f>
        <v>5000</v>
      </c>
      <c r="F139" s="6">
        <f>+'BM Items'!H139</f>
        <v>5000</v>
      </c>
      <c r="G139" s="6">
        <f t="shared" si="8"/>
        <v>0</v>
      </c>
      <c r="H139" s="6"/>
    </row>
    <row r="140" spans="1:8" x14ac:dyDescent="0.25">
      <c r="A140" t="s">
        <v>43</v>
      </c>
      <c r="B140" s="6">
        <f>+'BM Items'!B140</f>
        <v>30000</v>
      </c>
      <c r="C140" s="6">
        <f>+'BM Items'!F140</f>
        <v>0</v>
      </c>
      <c r="D140" s="6">
        <f>+'BM Items'!D140</f>
        <v>0</v>
      </c>
      <c r="E140" s="6">
        <f>+'BM Items'!G140</f>
        <v>0</v>
      </c>
      <c r="F140" s="6">
        <f>+'BM Items'!H140</f>
        <v>0</v>
      </c>
      <c r="G140" s="6">
        <f t="shared" si="8"/>
        <v>30000</v>
      </c>
      <c r="H140" s="6"/>
    </row>
    <row r="141" spans="1:8" x14ac:dyDescent="0.25">
      <c r="B141" s="6"/>
      <c r="C141" s="6"/>
      <c r="D141" s="6"/>
      <c r="E141" s="6"/>
      <c r="F141" s="6"/>
      <c r="G141" s="5"/>
      <c r="H141" s="5"/>
    </row>
    <row r="142" spans="1:8" x14ac:dyDescent="0.25">
      <c r="A142" s="1" t="s">
        <v>18</v>
      </c>
      <c r="B142" s="6">
        <f>+'BM Items'!B142</f>
        <v>296000</v>
      </c>
      <c r="C142" s="6">
        <f>+'BM Items'!F142</f>
        <v>344000</v>
      </c>
      <c r="D142" s="6">
        <f>+'BM Items'!D142</f>
        <v>344000</v>
      </c>
      <c r="E142" s="6">
        <f>+'BM Items'!G142</f>
        <v>344000</v>
      </c>
      <c r="F142" s="6">
        <f>+'BM Items'!H142</f>
        <v>344000</v>
      </c>
      <c r="G142" s="6">
        <f t="shared" si="8"/>
        <v>-48000</v>
      </c>
      <c r="H142" s="6"/>
    </row>
    <row r="143" spans="1:8" x14ac:dyDescent="0.25">
      <c r="B143" s="6"/>
      <c r="C143" s="6"/>
      <c r="D143" s="6"/>
      <c r="E143" s="6"/>
      <c r="F143" s="6"/>
      <c r="G143" s="5"/>
      <c r="H143" s="5"/>
    </row>
    <row r="144" spans="1:8" x14ac:dyDescent="0.25">
      <c r="B144" s="6"/>
      <c r="C144" s="6"/>
      <c r="D144" s="6"/>
      <c r="E144" s="6"/>
      <c r="F144" s="6"/>
      <c r="G144" s="2"/>
      <c r="H144" s="2"/>
    </row>
    <row r="145" spans="1:8" x14ac:dyDescent="0.25">
      <c r="B145" s="6"/>
      <c r="C145" s="6"/>
      <c r="D145" s="6"/>
      <c r="E145" s="6"/>
      <c r="F145" s="6"/>
      <c r="G145" s="5"/>
      <c r="H145" s="5"/>
    </row>
    <row r="146" spans="1:8" x14ac:dyDescent="0.25">
      <c r="A146" s="4"/>
      <c r="B146" s="15"/>
      <c r="C146" s="15"/>
      <c r="D146" s="15"/>
      <c r="E146" s="15"/>
      <c r="F146" s="6"/>
      <c r="G146" s="2"/>
      <c r="H146" s="2"/>
    </row>
    <row r="147" spans="1:8" ht="45" x14ac:dyDescent="0.25">
      <c r="A147" s="5"/>
      <c r="B147" s="20" t="str">
        <f>+B129</f>
        <v>Allowed Budget 2012/13</v>
      </c>
      <c r="C147" s="20" t="str">
        <f t="shared" ref="C147:G147" si="9">+C129</f>
        <v>2012/13 Revised Budget</v>
      </c>
      <c r="D147" s="20" t="str">
        <f t="shared" si="9"/>
        <v>Budget Outturn 2013/14</v>
      </c>
      <c r="E147" s="20" t="str">
        <f t="shared" si="9"/>
        <v>2014/15 Forward Budget</v>
      </c>
      <c r="F147" s="20" t="str">
        <f t="shared" si="9"/>
        <v>2015/2016 Forward Budget</v>
      </c>
      <c r="G147" s="20" t="str">
        <f t="shared" si="9"/>
        <v>Variance</v>
      </c>
      <c r="H147" s="17"/>
    </row>
    <row r="148" spans="1:8" x14ac:dyDescent="0.25">
      <c r="A148" s="3"/>
      <c r="B148" s="20" t="str">
        <f>+'BM Items'!B148</f>
        <v>£</v>
      </c>
      <c r="C148" s="20" t="str">
        <f>+'BM Items'!C148</f>
        <v>£</v>
      </c>
      <c r="D148" s="20" t="str">
        <f>+'BM Items'!C148</f>
        <v>£</v>
      </c>
      <c r="E148" s="20" t="str">
        <f>+'BM Items'!D148</f>
        <v>£</v>
      </c>
      <c r="F148" s="20" t="s">
        <v>12</v>
      </c>
      <c r="G148" s="2"/>
      <c r="H148" s="2"/>
    </row>
    <row r="149" spans="1:8" x14ac:dyDescent="0.25">
      <c r="A149" t="s">
        <v>220</v>
      </c>
      <c r="B149" s="6">
        <f>+'BM Items'!B149</f>
        <v>2050300</v>
      </c>
      <c r="C149" s="6">
        <f>+'BM Items'!F149</f>
        <v>1707140</v>
      </c>
      <c r="D149" s="6">
        <f>+'BM Items'!D149</f>
        <v>0</v>
      </c>
      <c r="E149" s="6">
        <f>+'BM Items'!G149</f>
        <v>0</v>
      </c>
      <c r="F149" s="6">
        <f>+'BM Items'!H149</f>
        <v>0</v>
      </c>
      <c r="G149" s="6">
        <f t="shared" si="8"/>
        <v>2050300</v>
      </c>
      <c r="H149" s="6"/>
    </row>
    <row r="150" spans="1:8" x14ac:dyDescent="0.25">
      <c r="B150" s="6"/>
      <c r="C150" s="6"/>
      <c r="D150" s="6"/>
      <c r="E150" s="6"/>
      <c r="F150" s="6"/>
      <c r="G150" s="2"/>
      <c r="H150" s="2"/>
    </row>
    <row r="151" spans="1:8" x14ac:dyDescent="0.25">
      <c r="B151" s="6"/>
      <c r="C151" s="6"/>
      <c r="D151" s="6"/>
      <c r="E151" s="6"/>
      <c r="F151" s="6"/>
      <c r="G151" s="5"/>
      <c r="H151" s="5"/>
    </row>
    <row r="152" spans="1:8" x14ac:dyDescent="0.25">
      <c r="B152" s="6"/>
      <c r="C152" s="6"/>
      <c r="D152" s="6"/>
      <c r="E152" s="6"/>
      <c r="F152" s="6"/>
      <c r="G152" s="2"/>
      <c r="H152" s="2"/>
    </row>
    <row r="153" spans="1:8" x14ac:dyDescent="0.25">
      <c r="A153" s="4"/>
      <c r="B153" s="15"/>
      <c r="C153" s="15"/>
      <c r="D153" s="15"/>
      <c r="E153" s="15"/>
      <c r="F153" s="6"/>
      <c r="G153" s="5"/>
      <c r="H153" s="5"/>
    </row>
    <row r="154" spans="1:8" ht="45" x14ac:dyDescent="0.25">
      <c r="A154" s="5"/>
      <c r="B154" s="20" t="str">
        <f>+B147</f>
        <v>Allowed Budget 2012/13</v>
      </c>
      <c r="C154" s="20" t="str">
        <f t="shared" ref="C154:G154" si="10">+C147</f>
        <v>2012/13 Revised Budget</v>
      </c>
      <c r="D154" s="20" t="str">
        <f t="shared" si="10"/>
        <v>Budget Outturn 2013/14</v>
      </c>
      <c r="E154" s="20" t="str">
        <f t="shared" si="10"/>
        <v>2014/15 Forward Budget</v>
      </c>
      <c r="F154" s="20" t="str">
        <f t="shared" si="10"/>
        <v>2015/2016 Forward Budget</v>
      </c>
      <c r="G154" s="20" t="str">
        <f t="shared" si="10"/>
        <v>Variance</v>
      </c>
      <c r="H154" s="17"/>
    </row>
    <row r="155" spans="1:8" x14ac:dyDescent="0.25">
      <c r="A155" s="3"/>
      <c r="B155" s="20" t="str">
        <f>+'BM Items'!B155</f>
        <v>£</v>
      </c>
      <c r="C155" s="20" t="str">
        <f>+'BM Items'!C155</f>
        <v>£</v>
      </c>
      <c r="D155" s="20" t="str">
        <f>+'BM Items'!C155</f>
        <v>£</v>
      </c>
      <c r="E155" s="20" t="str">
        <f>+'BM Items'!D155</f>
        <v>£</v>
      </c>
      <c r="F155" s="20" t="s">
        <v>12</v>
      </c>
      <c r="G155" s="5"/>
      <c r="H155" s="5"/>
    </row>
    <row r="156" spans="1:8" x14ac:dyDescent="0.25">
      <c r="A156" s="1" t="s">
        <v>0</v>
      </c>
      <c r="B156" s="20"/>
      <c r="C156" s="20"/>
      <c r="D156" s="20"/>
      <c r="E156" s="20"/>
      <c r="F156" s="6"/>
      <c r="G156" s="2"/>
      <c r="H156" s="2"/>
    </row>
    <row r="157" spans="1:8" x14ac:dyDescent="0.25">
      <c r="A157" t="s">
        <v>268</v>
      </c>
      <c r="B157" s="6">
        <f>+'BM Items'!B157</f>
        <v>479242</v>
      </c>
      <c r="C157" s="6">
        <f>+'BM Items'!F157</f>
        <v>1637642</v>
      </c>
      <c r="D157" s="6">
        <f>+'BM Items'!D157</f>
        <v>500000</v>
      </c>
      <c r="E157" s="6">
        <f>+'BM Items'!G157</f>
        <v>0</v>
      </c>
      <c r="F157" s="6">
        <f>+'BM Items'!H157</f>
        <v>0</v>
      </c>
      <c r="G157" s="6">
        <f t="shared" si="8"/>
        <v>-20758</v>
      </c>
      <c r="H157" s="6"/>
    </row>
    <row r="158" spans="1:8" x14ac:dyDescent="0.25">
      <c r="A158" t="s">
        <v>267</v>
      </c>
      <c r="B158" s="6">
        <f>+'BM Items'!B158</f>
        <v>368246</v>
      </c>
      <c r="C158" s="6">
        <f>+'BM Items'!F158</f>
        <v>946246</v>
      </c>
      <c r="D158" s="6">
        <f>+'BM Items'!D158</f>
        <v>350000</v>
      </c>
      <c r="E158" s="6">
        <f>+'BM Items'!G158</f>
        <v>0</v>
      </c>
      <c r="F158" s="6">
        <f>+'BM Items'!H158</f>
        <v>0</v>
      </c>
      <c r="G158" s="6">
        <f t="shared" si="8"/>
        <v>18246</v>
      </c>
      <c r="H158" s="6"/>
    </row>
    <row r="159" spans="1:8" x14ac:dyDescent="0.25">
      <c r="A159" t="s">
        <v>270</v>
      </c>
      <c r="B159" s="6">
        <f>+'BM Items'!B159</f>
        <v>20000</v>
      </c>
      <c r="C159" s="6">
        <f>+'BM Items'!F159</f>
        <v>0</v>
      </c>
      <c r="D159" s="6">
        <f>+'BM Items'!D159</f>
        <v>0</v>
      </c>
      <c r="E159" s="6">
        <f>+'BM Items'!G159</f>
        <v>0</v>
      </c>
      <c r="F159" s="6">
        <f>+'BM Items'!H159</f>
        <v>0</v>
      </c>
      <c r="G159" s="6">
        <f t="shared" si="8"/>
        <v>20000</v>
      </c>
      <c r="H159" s="6"/>
    </row>
    <row r="160" spans="1:8" x14ac:dyDescent="0.25">
      <c r="A160" t="s">
        <v>269</v>
      </c>
      <c r="B160" s="6">
        <f>+'BM Items'!B160</f>
        <v>164654</v>
      </c>
      <c r="C160" s="6">
        <f>+'BM Items'!F160</f>
        <v>436654</v>
      </c>
      <c r="D160" s="6">
        <f>+'BM Items'!D160</f>
        <v>100000</v>
      </c>
      <c r="E160" s="6">
        <f>+'BM Items'!G160</f>
        <v>0</v>
      </c>
      <c r="F160" s="6">
        <f>+'BM Items'!H160</f>
        <v>0</v>
      </c>
      <c r="G160" s="6">
        <f t="shared" si="8"/>
        <v>64654</v>
      </c>
      <c r="H160" s="6"/>
    </row>
    <row r="161" spans="1:8" x14ac:dyDescent="0.25">
      <c r="A161" t="s">
        <v>271</v>
      </c>
      <c r="B161" s="6">
        <f>+'BM Items'!B161</f>
        <v>47000</v>
      </c>
      <c r="C161" s="6">
        <f>+'BM Items'!F161</f>
        <v>50000</v>
      </c>
      <c r="D161" s="6">
        <f>+'BM Items'!D161</f>
        <v>50000</v>
      </c>
      <c r="E161" s="6">
        <f>+'BM Items'!G161</f>
        <v>0</v>
      </c>
      <c r="F161" s="6">
        <f>+'BM Items'!H161</f>
        <v>0</v>
      </c>
      <c r="G161" s="6">
        <f t="shared" si="8"/>
        <v>-3000</v>
      </c>
      <c r="H161" s="6"/>
    </row>
    <row r="162" spans="1:8" x14ac:dyDescent="0.25">
      <c r="B162" s="6"/>
      <c r="C162" s="6"/>
      <c r="D162" s="6"/>
      <c r="E162" s="6"/>
      <c r="F162" s="6"/>
      <c r="G162" s="2"/>
      <c r="H162" s="2"/>
    </row>
    <row r="163" spans="1:8" x14ac:dyDescent="0.25">
      <c r="A163" s="1" t="s">
        <v>14</v>
      </c>
      <c r="B163" s="6"/>
      <c r="C163" s="6"/>
      <c r="D163" s="6"/>
      <c r="E163" s="6"/>
      <c r="F163" s="6"/>
      <c r="G163" s="5"/>
      <c r="H163" s="5"/>
    </row>
    <row r="164" spans="1:8" x14ac:dyDescent="0.25">
      <c r="A164" t="s">
        <v>277</v>
      </c>
      <c r="B164" s="6">
        <f>+'BM Items'!B164</f>
        <v>-86331</v>
      </c>
      <c r="C164" s="6">
        <f>+'BM Items'!F164</f>
        <v>-233488.66559999998</v>
      </c>
      <c r="D164" s="6">
        <f>+'BM Items'!D164</f>
        <v>-80000</v>
      </c>
      <c r="E164" s="6">
        <f>+'BM Items'!G164</f>
        <v>0</v>
      </c>
      <c r="F164" s="6">
        <f>+'BM Items'!H164</f>
        <v>0</v>
      </c>
      <c r="G164" s="6">
        <f t="shared" si="8"/>
        <v>-6331</v>
      </c>
      <c r="H164" s="6"/>
    </row>
    <row r="165" spans="1:8" x14ac:dyDescent="0.25">
      <c r="B165" s="6"/>
      <c r="C165" s="6"/>
      <c r="D165" s="6"/>
      <c r="E165" s="6"/>
      <c r="F165" s="6"/>
      <c r="G165" s="5"/>
      <c r="H165" s="5"/>
    </row>
    <row r="166" spans="1:8" x14ac:dyDescent="0.25">
      <c r="A166" s="1" t="s">
        <v>18</v>
      </c>
      <c r="B166" s="6">
        <f>+'BM Items'!B166</f>
        <v>992811</v>
      </c>
      <c r="C166" s="6">
        <f>+'BM Items'!F166</f>
        <v>2837053.3344000001</v>
      </c>
      <c r="D166" s="6">
        <f>+'BM Items'!D166</f>
        <v>920000</v>
      </c>
      <c r="E166" s="6">
        <f>+'BM Items'!G166</f>
        <v>0</v>
      </c>
      <c r="F166" s="6">
        <f>+'BM Items'!H166</f>
        <v>0</v>
      </c>
      <c r="G166" s="6">
        <f t="shared" si="8"/>
        <v>72811</v>
      </c>
      <c r="H166" s="6"/>
    </row>
    <row r="167" spans="1:8" x14ac:dyDescent="0.25">
      <c r="B167" s="6"/>
      <c r="C167" s="6"/>
      <c r="D167" s="6"/>
      <c r="E167" s="6"/>
      <c r="F167" s="6"/>
      <c r="G167" s="5"/>
      <c r="H167" s="5"/>
    </row>
    <row r="168" spans="1:8" x14ac:dyDescent="0.25">
      <c r="B168" s="6"/>
      <c r="C168" s="6"/>
      <c r="D168" s="6"/>
      <c r="E168" s="6"/>
      <c r="F168" s="6"/>
      <c r="G168" s="2"/>
      <c r="H168" s="2"/>
    </row>
    <row r="169" spans="1:8" x14ac:dyDescent="0.25">
      <c r="B169" s="6"/>
      <c r="C169" s="6"/>
      <c r="D169" s="6"/>
      <c r="E169" s="6"/>
      <c r="F169" s="6"/>
      <c r="G169" s="5"/>
      <c r="H169" s="5"/>
    </row>
    <row r="170" spans="1:8" x14ac:dyDescent="0.25">
      <c r="A170" s="4"/>
      <c r="B170" s="15"/>
      <c r="C170" s="15"/>
      <c r="D170" s="15"/>
      <c r="E170" s="15"/>
      <c r="F170" s="6"/>
    </row>
    <row r="171" spans="1:8" ht="45" x14ac:dyDescent="0.25">
      <c r="A171" s="5"/>
      <c r="B171" s="20" t="str">
        <f>+B154</f>
        <v>Allowed Budget 2012/13</v>
      </c>
      <c r="C171" s="20" t="str">
        <f t="shared" ref="C171:G171" si="11">+C154</f>
        <v>2012/13 Revised Budget</v>
      </c>
      <c r="D171" s="20" t="str">
        <f t="shared" si="11"/>
        <v>Budget Outturn 2013/14</v>
      </c>
      <c r="E171" s="20" t="str">
        <f t="shared" si="11"/>
        <v>2014/15 Forward Budget</v>
      </c>
      <c r="F171" s="20" t="str">
        <f t="shared" si="11"/>
        <v>2015/2016 Forward Budget</v>
      </c>
      <c r="G171" s="20" t="str">
        <f t="shared" si="11"/>
        <v>Variance</v>
      </c>
      <c r="H171" s="20"/>
    </row>
    <row r="172" spans="1:8" x14ac:dyDescent="0.25">
      <c r="A172" s="3"/>
      <c r="B172" s="20" t="str">
        <f>+'BM Items'!B172</f>
        <v>£</v>
      </c>
      <c r="C172" s="20" t="str">
        <f>+'BM Items'!C172</f>
        <v>£</v>
      </c>
      <c r="D172" s="20" t="str">
        <f>+'BM Items'!C172</f>
        <v>£</v>
      </c>
      <c r="E172" s="20" t="str">
        <f>+'BM Items'!D172</f>
        <v>£</v>
      </c>
      <c r="F172" s="20" t="s">
        <v>12</v>
      </c>
    </row>
    <row r="173" spans="1:8" x14ac:dyDescent="0.25">
      <c r="A173" t="s">
        <v>222</v>
      </c>
      <c r="B173" s="6">
        <f>+'BM Items'!B173</f>
        <v>-399639.47</v>
      </c>
      <c r="C173" s="6">
        <f>+'BM Items'!F173</f>
        <v>-856800</v>
      </c>
      <c r="D173" s="6">
        <f>+'BM Items'!D173</f>
        <v>-1061800</v>
      </c>
      <c r="E173" s="6">
        <f>+'BM Items'!G173</f>
        <v>-1083036</v>
      </c>
      <c r="F173" s="6">
        <f>+'BM Items'!H173</f>
        <v>-1104696.72</v>
      </c>
      <c r="G173" s="6">
        <f t="shared" si="8"/>
        <v>662160.53</v>
      </c>
      <c r="H173" s="6"/>
    </row>
    <row r="174" spans="1:8" x14ac:dyDescent="0.25">
      <c r="A174" t="s">
        <v>230</v>
      </c>
      <c r="B174" s="6">
        <f>+'BM Items'!B174</f>
        <v>0</v>
      </c>
      <c r="C174" s="6">
        <f>+'BM Items'!F174</f>
        <v>0</v>
      </c>
      <c r="D174" s="6">
        <f>+'BM Items'!D174</f>
        <v>0</v>
      </c>
      <c r="E174" s="6">
        <f>+'BM Items'!G174</f>
        <v>0</v>
      </c>
      <c r="F174" s="6">
        <f>+'BM Items'!H174</f>
        <v>0</v>
      </c>
      <c r="G174" s="6">
        <f t="shared" si="8"/>
        <v>0</v>
      </c>
      <c r="H174" s="6"/>
    </row>
    <row r="175" spans="1:8" x14ac:dyDescent="0.25">
      <c r="A175" t="s">
        <v>227</v>
      </c>
      <c r="B175" s="6">
        <f>+'BM Items'!B175</f>
        <v>0</v>
      </c>
      <c r="C175" s="6">
        <f>+'BM Items'!F175</f>
        <v>0</v>
      </c>
      <c r="D175" s="6">
        <f>+'BM Items'!D175</f>
        <v>0</v>
      </c>
      <c r="E175" s="6">
        <f>+'BM Items'!G175</f>
        <v>0</v>
      </c>
      <c r="F175" s="6">
        <f>+'BM Items'!H175</f>
        <v>0</v>
      </c>
      <c r="G175" s="6">
        <f t="shared" si="8"/>
        <v>0</v>
      </c>
      <c r="H175" s="6"/>
    </row>
    <row r="176" spans="1:8" x14ac:dyDescent="0.25">
      <c r="A176" t="s">
        <v>224</v>
      </c>
      <c r="B176" s="6">
        <f>+'BM Items'!B176</f>
        <v>1329574</v>
      </c>
      <c r="C176" s="6">
        <f>+'BM Items'!F176</f>
        <v>1329574</v>
      </c>
      <c r="D176" s="6">
        <f>+'BM Items'!D176</f>
        <v>1329574</v>
      </c>
      <c r="E176" s="6">
        <f>+'BM Items'!G176</f>
        <v>1369461.22</v>
      </c>
      <c r="F176" s="6">
        <f>+'BM Items'!H176</f>
        <v>1410545.0566</v>
      </c>
      <c r="G176" s="6">
        <f t="shared" si="8"/>
        <v>0</v>
      </c>
      <c r="H176" s="6"/>
    </row>
    <row r="177" spans="1:8" x14ac:dyDescent="0.25">
      <c r="B177" s="6"/>
      <c r="C177" s="6"/>
      <c r="D177" s="6"/>
      <c r="E177" s="6"/>
      <c r="F177" s="6"/>
    </row>
    <row r="178" spans="1:8" x14ac:dyDescent="0.25">
      <c r="B178" s="6"/>
      <c r="C178" s="6"/>
      <c r="D178" s="6"/>
      <c r="E178" s="6"/>
      <c r="F178" s="6"/>
    </row>
    <row r="179" spans="1:8" x14ac:dyDescent="0.25">
      <c r="B179" s="6"/>
      <c r="C179" s="6"/>
      <c r="D179" s="6"/>
      <c r="E179" s="6"/>
      <c r="F179" s="6"/>
    </row>
    <row r="180" spans="1:8" x14ac:dyDescent="0.25">
      <c r="B180" s="6"/>
      <c r="C180" s="6"/>
      <c r="D180" s="6"/>
      <c r="E180" s="6"/>
      <c r="F180" s="6"/>
    </row>
    <row r="181" spans="1:8" x14ac:dyDescent="0.25">
      <c r="A181" s="4"/>
      <c r="B181" s="15"/>
      <c r="C181" s="15"/>
      <c r="D181" s="15"/>
      <c r="E181" s="15"/>
      <c r="F181" s="6"/>
    </row>
    <row r="182" spans="1:8" ht="45" x14ac:dyDescent="0.25">
      <c r="A182" s="5"/>
      <c r="B182" s="20" t="str">
        <f>+B171</f>
        <v>Allowed Budget 2012/13</v>
      </c>
      <c r="C182" s="20" t="str">
        <f t="shared" ref="C182:G182" si="12">+C171</f>
        <v>2012/13 Revised Budget</v>
      </c>
      <c r="D182" s="20" t="str">
        <f t="shared" si="12"/>
        <v>Budget Outturn 2013/14</v>
      </c>
      <c r="E182" s="20" t="str">
        <f t="shared" si="12"/>
        <v>2014/15 Forward Budget</v>
      </c>
      <c r="F182" s="20" t="str">
        <f t="shared" si="12"/>
        <v>2015/2016 Forward Budget</v>
      </c>
      <c r="G182" s="20" t="str">
        <f t="shared" si="12"/>
        <v>Variance</v>
      </c>
      <c r="H182" s="17"/>
    </row>
    <row r="183" spans="1:8" x14ac:dyDescent="0.25">
      <c r="A183" s="3"/>
      <c r="B183" s="20" t="str">
        <f>+'BM Items'!B183</f>
        <v>£</v>
      </c>
      <c r="C183" s="20" t="str">
        <f>+'BM Items'!C183</f>
        <v>£</v>
      </c>
      <c r="D183" s="20" t="str">
        <f>+'BM Items'!C183</f>
        <v>£</v>
      </c>
      <c r="E183" s="20" t="str">
        <f>+'BM Items'!D183</f>
        <v>£</v>
      </c>
      <c r="F183" s="20" t="s">
        <v>12</v>
      </c>
    </row>
    <row r="184" spans="1:8" x14ac:dyDescent="0.25">
      <c r="A184" t="s">
        <v>239</v>
      </c>
      <c r="B184" s="6">
        <f>+'BM Items'!B184</f>
        <v>0</v>
      </c>
      <c r="C184" s="6">
        <f>+'BM Items'!F184</f>
        <v>-279000</v>
      </c>
      <c r="D184" s="6">
        <f>+'BM Items'!D184</f>
        <v>0</v>
      </c>
      <c r="E184" s="6">
        <f>+'BM Items'!G184</f>
        <v>0</v>
      </c>
      <c r="F184" s="6">
        <f>+'BM Items'!H184</f>
        <v>0</v>
      </c>
      <c r="G184" s="6">
        <f t="shared" si="8"/>
        <v>0</v>
      </c>
      <c r="H184" s="6"/>
    </row>
    <row r="185" spans="1:8" x14ac:dyDescent="0.25">
      <c r="A185" t="s">
        <v>240</v>
      </c>
      <c r="B185" s="6">
        <f>+'BM Items'!B185</f>
        <v>0</v>
      </c>
      <c r="C185" s="6">
        <f>+'BM Items'!F185</f>
        <v>-1738000</v>
      </c>
      <c r="D185" s="6">
        <f>+'BM Items'!D185</f>
        <v>0</v>
      </c>
      <c r="E185" s="6">
        <f>+'BM Items'!G185</f>
        <v>0</v>
      </c>
      <c r="F185" s="6">
        <f>+'BM Items'!H185</f>
        <v>0</v>
      </c>
      <c r="G185" s="6">
        <f t="shared" si="8"/>
        <v>0</v>
      </c>
      <c r="H185" s="6"/>
    </row>
    <row r="186" spans="1:8" x14ac:dyDescent="0.25">
      <c r="A186" t="s">
        <v>241</v>
      </c>
      <c r="B186" s="6">
        <f>+'BM Items'!B186</f>
        <v>0</v>
      </c>
      <c r="C186" s="6">
        <f>+'BM Items'!F186</f>
        <v>-15212000</v>
      </c>
      <c r="D186" s="6">
        <f>+'BM Items'!D186</f>
        <v>0</v>
      </c>
      <c r="E186" s="6">
        <f>+'BM Items'!G186</f>
        <v>0</v>
      </c>
      <c r="F186" s="6">
        <f>+'BM Items'!H186</f>
        <v>0</v>
      </c>
      <c r="G186" s="6">
        <f t="shared" si="8"/>
        <v>0</v>
      </c>
      <c r="H186" s="6"/>
    </row>
    <row r="187" spans="1:8" x14ac:dyDescent="0.25">
      <c r="A187" t="s">
        <v>288</v>
      </c>
      <c r="B187" s="22">
        <f>+'BM Items'!B187</f>
        <v>0</v>
      </c>
      <c r="C187" s="6">
        <f>+'BM Items'!F187</f>
        <v>-4978000</v>
      </c>
      <c r="D187" s="22">
        <f>+'BM Items'!D187</f>
        <v>0</v>
      </c>
      <c r="E187" s="6">
        <f>+'BM Items'!G187</f>
        <v>0</v>
      </c>
      <c r="F187" s="6">
        <f>+'BM Items'!H187</f>
        <v>0</v>
      </c>
      <c r="G187" s="6">
        <f t="shared" si="8"/>
        <v>0</v>
      </c>
      <c r="H187" s="6"/>
    </row>
    <row r="188" spans="1:8" x14ac:dyDescent="0.25">
      <c r="A188" t="s">
        <v>242</v>
      </c>
      <c r="B188" s="6">
        <f>+'BM Items'!B188</f>
        <v>0</v>
      </c>
      <c r="C188" s="6">
        <f>+'BM Items'!F188</f>
        <v>-23733000</v>
      </c>
      <c r="D188" s="6">
        <f>+'BM Items'!D188</f>
        <v>0</v>
      </c>
      <c r="E188" s="6">
        <f>+'BM Items'!G188</f>
        <v>0</v>
      </c>
      <c r="F188" s="6">
        <f>+'BM Items'!H188</f>
        <v>0</v>
      </c>
      <c r="G188" s="6">
        <f t="shared" si="8"/>
        <v>0</v>
      </c>
      <c r="H188" s="6"/>
    </row>
    <row r="189" spans="1:8" x14ac:dyDescent="0.25">
      <c r="A189" t="s">
        <v>289</v>
      </c>
      <c r="B189" s="6">
        <f>+'BM Items'!B189</f>
        <v>0</v>
      </c>
      <c r="C189" s="6">
        <f>+'BM Items'!F189</f>
        <v>0</v>
      </c>
      <c r="D189" s="6">
        <f>+'BM Items'!D189</f>
        <v>0</v>
      </c>
      <c r="E189" s="6">
        <f>+'BM Items'!G189</f>
        <v>0</v>
      </c>
      <c r="F189" s="6">
        <f>+'BM Items'!H189</f>
        <v>0</v>
      </c>
      <c r="G189" s="6">
        <f t="shared" si="8"/>
        <v>0</v>
      </c>
      <c r="H189" s="6"/>
    </row>
    <row r="190" spans="1:8" x14ac:dyDescent="0.25">
      <c r="B190" s="6"/>
      <c r="C190" s="6"/>
      <c r="D190" s="6"/>
      <c r="E190" s="6"/>
      <c r="F190" s="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2" manualBreakCount="2">
    <brk id="51" max="6" man="1"/>
    <brk id="143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90"/>
  <sheetViews>
    <sheetView workbookViewId="0">
      <pane ySplit="2145" topLeftCell="A78" activePane="bottomLeft"/>
      <selection activeCell="D1" sqref="D1:D1048576"/>
      <selection pane="bottomLeft" activeCell="D107" sqref="D107"/>
    </sheetView>
  </sheetViews>
  <sheetFormatPr defaultRowHeight="15" x14ac:dyDescent="0.25"/>
  <cols>
    <col min="1" max="1" width="38.7109375" customWidth="1"/>
    <col min="2" max="2" width="13.85546875" style="6" customWidth="1"/>
    <col min="3" max="3" width="13.85546875" style="6" hidden="1" customWidth="1"/>
    <col min="4" max="4" width="13.85546875" style="61" customWidth="1"/>
    <col min="5" max="5" width="13.85546875" style="6" hidden="1" customWidth="1"/>
    <col min="6" max="6" width="13.85546875" style="6" customWidth="1"/>
    <col min="7" max="7" width="10.140625" bestFit="1" customWidth="1"/>
    <col min="8" max="8" width="10.7109375" customWidth="1"/>
    <col min="9" max="9" width="20.85546875" customWidth="1"/>
    <col min="10" max="11" width="10.140625" bestFit="1" customWidth="1"/>
    <col min="13" max="13" width="9.85546875" bestFit="1" customWidth="1"/>
    <col min="14" max="14" width="11.5703125" bestFit="1" customWidth="1"/>
    <col min="15" max="15" width="12.28515625" bestFit="1" customWidth="1"/>
  </cols>
  <sheetData>
    <row r="1" spans="1:40" x14ac:dyDescent="0.25">
      <c r="B1" s="6" t="s">
        <v>21</v>
      </c>
    </row>
    <row r="3" spans="1:40" s="4" customFormat="1" x14ac:dyDescent="0.25">
      <c r="B3" s="15" t="s">
        <v>8</v>
      </c>
      <c r="C3" s="15" t="s">
        <v>9</v>
      </c>
      <c r="D3" s="99" t="s">
        <v>10</v>
      </c>
      <c r="E3" s="15"/>
      <c r="F3" s="15"/>
    </row>
    <row r="4" spans="1:40" s="5" customFormat="1" ht="45" x14ac:dyDescent="0.25">
      <c r="B4" s="18" t="s">
        <v>934</v>
      </c>
      <c r="C4" s="18" t="s">
        <v>431</v>
      </c>
      <c r="D4" s="100" t="s">
        <v>931</v>
      </c>
      <c r="E4" s="18"/>
      <c r="F4" s="17" t="s">
        <v>933</v>
      </c>
      <c r="G4" s="17" t="s">
        <v>919</v>
      </c>
      <c r="H4" s="17" t="s">
        <v>932</v>
      </c>
    </row>
    <row r="5" spans="1:40" s="2" customFormat="1" x14ac:dyDescent="0.25">
      <c r="B5" s="20" t="s">
        <v>12</v>
      </c>
      <c r="C5" s="20" t="s">
        <v>12</v>
      </c>
      <c r="D5" s="101" t="s">
        <v>12</v>
      </c>
      <c r="E5" s="20"/>
      <c r="F5" s="20" t="s">
        <v>12</v>
      </c>
      <c r="G5" s="20" t="s">
        <v>12</v>
      </c>
      <c r="H5" s="20" t="s">
        <v>12</v>
      </c>
    </row>
    <row r="6" spans="1:40" x14ac:dyDescent="0.25">
      <c r="A6" s="1" t="s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t="s">
        <v>1</v>
      </c>
      <c r="B7" s="6">
        <v>1720480.0857042528</v>
      </c>
      <c r="C7" s="6">
        <f>+'[3]BM Items'!C7</f>
        <v>1601424</v>
      </c>
      <c r="D7" s="61">
        <f>SUMIF('FIS Coding'!$G$6:$G$503,'BM Items'!$A7,'FIS Coding'!Q$6:Q$503)</f>
        <v>1618546.4682800001</v>
      </c>
      <c r="E7" s="6">
        <f>+B7-D7</f>
        <v>101933.61742425268</v>
      </c>
      <c r="F7" s="6">
        <f>SUMIF('FIS Coding'!$G$6:$G$503,'BM Items'!$A7,'FIS Coding'!P$6:U$503)</f>
        <v>1602521.2557227726</v>
      </c>
      <c r="G7" s="6">
        <f>SUMIF('FIS Coding'!$G$6:$G$503,'BM Items'!$A7,'FIS Coding'!U$6:U$503)</f>
        <v>1642824.6653042</v>
      </c>
      <c r="H7" s="6">
        <f>SUMIF('FIS Coding'!$G$6:$G$503,'BM Items'!$A7,'FIS Coding'!V$6:V$503)</f>
        <v>1667467.035283763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t="s">
        <v>2</v>
      </c>
      <c r="B8" s="6">
        <v>140463</v>
      </c>
      <c r="C8" s="6">
        <f>+'[3]BM Items'!C8</f>
        <v>144740</v>
      </c>
      <c r="D8" s="61">
        <f>SUMIF('FIS Coding'!$G$6:$G$503,'BM Items'!$A8,'FIS Coding'!Q$6:Q$503)</f>
        <v>180008</v>
      </c>
      <c r="E8" s="6">
        <f t="shared" ref="E8:E13" si="0">+B8-D8</f>
        <v>-39545</v>
      </c>
      <c r="F8" s="6">
        <f>SUMIF('FIS Coding'!$G$6:$G$503,'BM Items'!$A8,'FIS Coding'!P$6:P$503)</f>
        <v>136428</v>
      </c>
      <c r="G8" s="6">
        <f>SUMIF('FIS Coding'!$G$6:$G$503,'BM Items'!$A8,'FIS Coding'!U$6:U$503)</f>
        <v>70008</v>
      </c>
      <c r="H8" s="6">
        <f>SUMIF('FIS Coding'!$G$6:$G$503,'BM Items'!$A8,'FIS Coding'!V$6:V$503)</f>
        <v>70008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t="s">
        <v>3</v>
      </c>
      <c r="B9" s="6">
        <v>74382</v>
      </c>
      <c r="C9" s="6">
        <f>+'[3]BM Items'!C9</f>
        <v>78058</v>
      </c>
      <c r="D9" s="61">
        <f>SUMIF('FIS Coding'!$G$6:$G$503,'BM Items'!$A9,'FIS Coding'!Q$6:Q$503)</f>
        <v>72568</v>
      </c>
      <c r="E9" s="6">
        <f t="shared" si="0"/>
        <v>1814</v>
      </c>
      <c r="F9" s="6">
        <f>SUMIF('FIS Coding'!$G$6:$G$503,'BM Items'!$A9,'FIS Coding'!P$6:P$503)</f>
        <v>72019</v>
      </c>
      <c r="G9" s="6">
        <f>SUMIF('FIS Coding'!$G$6:$G$503,'BM Items'!$A9,'FIS Coding'!U$6:U$503)</f>
        <v>72868</v>
      </c>
      <c r="H9" s="6">
        <f>SUMIF('FIS Coding'!$G$6:$G$503,'BM Items'!$A9,'FIS Coding'!V$6:V$503)</f>
        <v>73183</v>
      </c>
      <c r="I9" s="2"/>
      <c r="J9" s="2"/>
      <c r="K9" s="6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t="s">
        <v>4</v>
      </c>
      <c r="B10" s="6">
        <v>222986</v>
      </c>
      <c r="C10" s="6">
        <f>+'[3]BM Items'!C10</f>
        <v>226695</v>
      </c>
      <c r="D10" s="61">
        <f>SUMIF('FIS Coding'!$G$6:$G$503,'BM Items'!$A10,'FIS Coding'!Q$6:Q$503)</f>
        <v>190875</v>
      </c>
      <c r="E10" s="6">
        <f t="shared" si="0"/>
        <v>32111</v>
      </c>
      <c r="F10" s="6">
        <f>SUMIF('FIS Coding'!$G$6:$G$503,'BM Items'!$A10,'FIS Coding'!P$6:P$503)</f>
        <v>218949</v>
      </c>
      <c r="G10" s="6">
        <f>SUMIF('FIS Coding'!$G$6:$G$503,'BM Items'!$A10,'FIS Coding'!U$6:U$503)</f>
        <v>191020</v>
      </c>
      <c r="H10" s="6">
        <f>SUMIF('FIS Coding'!$G$6:$G$503,'BM Items'!$A10,'FIS Coding'!V$6:V$503)</f>
        <v>193665</v>
      </c>
      <c r="I10" s="5"/>
      <c r="J10" s="5"/>
      <c r="K10" s="6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t="s">
        <v>5</v>
      </c>
      <c r="B11" s="6">
        <v>289984</v>
      </c>
      <c r="C11" s="6">
        <f>+'[3]BM Items'!C11</f>
        <v>274936</v>
      </c>
      <c r="D11" s="61">
        <f>SUMIF('FIS Coding'!$G$6:$G$503,'BM Items'!$A11,'FIS Coding'!Q$6:Q$503)</f>
        <v>291020</v>
      </c>
      <c r="E11" s="6">
        <f t="shared" si="0"/>
        <v>-1036</v>
      </c>
      <c r="F11" s="2">
        <f>SUMIF('FIS Coding'!$G$6:$G$503,'BM Items'!$A11,'FIS Coding'!P$6:P$503)</f>
        <v>350988</v>
      </c>
      <c r="G11" s="6">
        <f>SUMIF('FIS Coding'!$G$6:$G$503,'BM Items'!$A11,'FIS Coding'!U$6:U$503)</f>
        <v>287899</v>
      </c>
      <c r="H11" s="6">
        <f>SUMIF('FIS Coding'!$G$6:$G$503,'BM Items'!$A11,'FIS Coding'!V$6:V$503)</f>
        <v>292035.96999999997</v>
      </c>
      <c r="I11" s="2"/>
      <c r="J11" s="2"/>
      <c r="K11" s="6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t="s">
        <v>6</v>
      </c>
      <c r="B12" s="6">
        <v>79882</v>
      </c>
      <c r="C12" s="6">
        <f>+'[3]BM Items'!C12</f>
        <v>81987</v>
      </c>
      <c r="D12" s="61">
        <f>SUMIF('FIS Coding'!$G$6:$G$503,'BM Items'!$A12,'FIS Coding'!Q$6:Q$503)</f>
        <v>81480</v>
      </c>
      <c r="E12" s="6">
        <f t="shared" si="0"/>
        <v>-1598</v>
      </c>
      <c r="F12" s="2">
        <f>SUMIF('FIS Coding'!$G$6:$G$503,'BM Items'!$A12,'FIS Coding'!P$6:P$503)</f>
        <v>79882</v>
      </c>
      <c r="G12" s="6">
        <f>SUMIF('FIS Coding'!$G$6:$G$503,'BM Items'!$A12,'FIS Coding'!U$6:U$503)</f>
        <v>83110</v>
      </c>
      <c r="H12" s="6">
        <f>SUMIF('FIS Coding'!$G$6:$G$503,'BM Items'!$A12,'FIS Coding'!V$6:V$503)</f>
        <v>85603</v>
      </c>
      <c r="I12" s="5"/>
      <c r="J12" s="5"/>
      <c r="K12" s="6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t="s">
        <v>7</v>
      </c>
      <c r="B13" s="6">
        <v>11570</v>
      </c>
      <c r="C13" s="6">
        <f>+'[3]BM Items'!C13</f>
        <v>11121</v>
      </c>
      <c r="D13" s="102">
        <f>SUMIF('FIS Coding'!$G$6:$G$503,'BM Items'!$A13,'FIS Coding'!Q$6:Q$503)</f>
        <v>0</v>
      </c>
      <c r="E13" s="75">
        <f t="shared" si="0"/>
        <v>11570</v>
      </c>
      <c r="F13" s="75">
        <v>0</v>
      </c>
      <c r="G13" s="75">
        <f>SUMIF('FIS Coding'!$G$6:$G$503,'BM Items'!$A13,'FIS Coding'!U$6:U$503)</f>
        <v>0</v>
      </c>
      <c r="H13" s="75">
        <f>SUMIF('FIS Coding'!$G$6:$G$503,'BM Items'!$A13,'FIS Coding'!V$6:V$503)</f>
        <v>0</v>
      </c>
      <c r="I13" s="2"/>
      <c r="J13" s="76" t="s">
        <v>947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t="s">
        <v>964</v>
      </c>
      <c r="B14" s="6">
        <v>250000</v>
      </c>
      <c r="F14" s="6">
        <v>250000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1" t="s">
        <v>13</v>
      </c>
      <c r="B15" s="6">
        <f>SUM(B7:B14)</f>
        <v>2789747.0857042531</v>
      </c>
      <c r="C15" s="6">
        <f>SUM(C7:C14)</f>
        <v>2418961</v>
      </c>
      <c r="D15" s="61">
        <f>SUM(D7:D14)</f>
        <v>2434497.4682800001</v>
      </c>
      <c r="E15" s="6">
        <f>SUM(E7:E14)</f>
        <v>105249.61742425268</v>
      </c>
      <c r="F15" s="6">
        <f t="shared" ref="F15:H15" si="1">SUM(F7:F14)</f>
        <v>2710787.2557227723</v>
      </c>
      <c r="G15" s="6">
        <f t="shared" si="1"/>
        <v>2347729.6653041998</v>
      </c>
      <c r="H15" s="6">
        <f t="shared" si="1"/>
        <v>2381962.0052837627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5.75" thickBot="1" x14ac:dyDescent="0.3">
      <c r="A17" s="1" t="s">
        <v>14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t="s">
        <v>15</v>
      </c>
      <c r="B18" s="6">
        <v>-89388</v>
      </c>
      <c r="C18" s="6">
        <f>+'[3]BM Items'!C18</f>
        <v>-52203</v>
      </c>
      <c r="D18" s="61">
        <f>SUMIF('FIS Coding'!$G$6:$G$503,'BM Items'!$A18,'FIS Coding'!Q$6:Q$503)</f>
        <v>-80000</v>
      </c>
      <c r="E18" s="6">
        <f t="shared" ref="E18:E19" si="2">+B18-D18</f>
        <v>-9388</v>
      </c>
      <c r="F18" s="6">
        <f>SUMIF('FIS Coding'!$G$6:$G$503,'BM Items'!$A18,'FIS Coding'!P$6:P$503)</f>
        <v>-24276.0814742968</v>
      </c>
      <c r="G18" s="6">
        <f>SUMIF('FIS Coding'!$G$6:$G$503,'BM Items'!$A18,'FIS Coding'!U$6:U$503)</f>
        <v>-80000</v>
      </c>
      <c r="H18" s="6">
        <f>SUMIF('FIS Coding'!$G$6:$G$503,'BM Items'!$A18,'FIS Coding'!V$6:V$503)</f>
        <v>-80000</v>
      </c>
      <c r="I18" s="5"/>
      <c r="J18" s="5"/>
      <c r="K18" s="5"/>
      <c r="L18" s="84"/>
      <c r="M18" s="85"/>
      <c r="N18" s="85"/>
      <c r="O18" s="85"/>
      <c r="P18" s="8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t="s">
        <v>16</v>
      </c>
      <c r="B19" s="6">
        <v>-172391</v>
      </c>
      <c r="C19" s="6">
        <f>+'[3]BM Items'!C19</f>
        <v>-200426</v>
      </c>
      <c r="D19" s="61">
        <f>SUMIF('FIS Coding'!$G$6:$G$503,'BM Items'!$A19,'FIS Coding'!Q$6:Q$503)</f>
        <v>-141483.71746240003</v>
      </c>
      <c r="E19" s="6">
        <f t="shared" si="2"/>
        <v>-30907.282537599967</v>
      </c>
      <c r="F19" s="6">
        <f>SUMIF('FIS Coding'!$G$6:$G$503,'BM Items'!$A19,'FIS Coding'!P$6:P$503)</f>
        <v>-140201.7004578218</v>
      </c>
      <c r="G19" s="6">
        <f>SUMIF('FIS Coding'!$G$6:$G$503,'BM Items'!$A19,'FIS Coding'!U$6:U$503)</f>
        <v>-144313.39181164803</v>
      </c>
      <c r="H19" s="6">
        <f>SUMIF('FIS Coding'!$G$6:$G$503,'BM Items'!$A19,'FIS Coding'!V$6:V$503)</f>
        <v>-147199.659647881</v>
      </c>
      <c r="I19" s="2"/>
      <c r="J19" s="2"/>
      <c r="K19" s="2"/>
      <c r="L19" s="87"/>
      <c r="M19" s="88">
        <v>3093000</v>
      </c>
      <c r="N19" s="88"/>
      <c r="O19" s="88">
        <f>+B18*N20</f>
        <v>-24276.0814742968</v>
      </c>
      <c r="P19" s="8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t="s">
        <v>965</v>
      </c>
      <c r="B20" s="6">
        <v>-250000</v>
      </c>
      <c r="D20" s="61">
        <v>0</v>
      </c>
      <c r="F20" s="6">
        <v>-250000</v>
      </c>
      <c r="G20" s="5"/>
      <c r="H20" s="5"/>
      <c r="I20" s="5"/>
      <c r="J20" s="5"/>
      <c r="K20" s="5"/>
      <c r="L20" s="90"/>
      <c r="M20" s="91">
        <v>840000</v>
      </c>
      <c r="N20" s="97">
        <f>+M20/M19</f>
        <v>0.27158098933074687</v>
      </c>
      <c r="O20" s="91"/>
      <c r="P20" s="9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1" t="s">
        <v>17</v>
      </c>
      <c r="B21" s="6">
        <f>SUM(B18:B20)</f>
        <v>-511779</v>
      </c>
      <c r="C21" s="6">
        <f>SUM(C18:C20)</f>
        <v>-252629</v>
      </c>
      <c r="D21" s="61">
        <f>SUM(D18:D20)</f>
        <v>-221483.71746240003</v>
      </c>
      <c r="E21" s="6">
        <f>SUM(E18:E20)</f>
        <v>-40295.282537599967</v>
      </c>
      <c r="F21" s="6">
        <f t="shared" ref="F21:H21" si="3">SUM(F18:F20)</f>
        <v>-414477.78193211858</v>
      </c>
      <c r="G21" s="6">
        <f t="shared" si="3"/>
        <v>-224313.39181164803</v>
      </c>
      <c r="H21" s="6">
        <f t="shared" si="3"/>
        <v>-227199.659647881</v>
      </c>
      <c r="I21" s="2"/>
      <c r="J21" s="2"/>
      <c r="K21" s="2"/>
      <c r="L21" s="87"/>
      <c r="M21" s="88"/>
      <c r="N21" s="88"/>
      <c r="O21" s="88"/>
      <c r="P21" s="8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B22" s="6">
        <v>0</v>
      </c>
      <c r="G22" s="5"/>
      <c r="H22" s="5"/>
      <c r="I22" s="5"/>
      <c r="J22" s="5"/>
      <c r="K22" s="5"/>
      <c r="L22" s="93"/>
      <c r="M22" s="91"/>
      <c r="N22" s="91"/>
      <c r="O22" s="91"/>
      <c r="P22" s="9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5.75" thickBot="1" x14ac:dyDescent="0.3">
      <c r="A23" t="s">
        <v>18</v>
      </c>
      <c r="B23" s="6">
        <f>+B15+B21</f>
        <v>2277968.0857042531</v>
      </c>
      <c r="C23" s="6">
        <f>+'[3]BM Items'!C23</f>
        <v>2166332</v>
      </c>
      <c r="D23" s="61">
        <f>D15+D21</f>
        <v>2213013.7508176002</v>
      </c>
      <c r="E23" s="6">
        <f>E15+E21</f>
        <v>64954.334886652709</v>
      </c>
      <c r="F23" s="6">
        <f t="shared" ref="F23:H23" si="4">F15+F21</f>
        <v>2296309.473790654</v>
      </c>
      <c r="G23" s="6">
        <f t="shared" si="4"/>
        <v>2123416.2734925519</v>
      </c>
      <c r="H23" s="6">
        <f t="shared" si="4"/>
        <v>2154762.3456358816</v>
      </c>
      <c r="I23" s="2"/>
      <c r="J23" s="2"/>
      <c r="K23" s="2"/>
      <c r="L23" s="94"/>
      <c r="M23" s="95"/>
      <c r="N23" s="95"/>
      <c r="O23" s="95"/>
      <c r="P23" s="9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4"/>
      <c r="B27" s="15"/>
      <c r="C27" s="15" t="s">
        <v>9</v>
      </c>
      <c r="D27" s="99" t="s">
        <v>10</v>
      </c>
      <c r="E27" s="1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45" x14ac:dyDescent="0.25">
      <c r="A28" s="5"/>
      <c r="B28" s="18" t="s">
        <v>952</v>
      </c>
      <c r="C28" s="18" t="str">
        <f t="shared" ref="C28" si="5">+C4</f>
        <v>Revised Budget 2010/11</v>
      </c>
      <c r="D28" s="100" t="str">
        <f>+D4</f>
        <v>Budget Outturn 2013/14</v>
      </c>
      <c r="E28" s="18">
        <f t="shared" ref="E28:H28" si="6">+E4</f>
        <v>0</v>
      </c>
      <c r="F28" s="18" t="str">
        <f t="shared" si="6"/>
        <v>2012/13 Revised Budget</v>
      </c>
      <c r="G28" s="18" t="str">
        <f t="shared" si="6"/>
        <v>2014/15 Forward Budget</v>
      </c>
      <c r="H28" s="18" t="str">
        <f t="shared" si="6"/>
        <v>2015/2016 Forward Budget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2"/>
      <c r="B29" s="20" t="s">
        <v>12</v>
      </c>
      <c r="C29" s="20" t="s">
        <v>12</v>
      </c>
      <c r="D29" s="101" t="s">
        <v>12</v>
      </c>
      <c r="E29" s="20" t="s">
        <v>12</v>
      </c>
      <c r="F29" s="20" t="s">
        <v>12</v>
      </c>
      <c r="G29" s="20" t="s">
        <v>12</v>
      </c>
      <c r="H29" s="20" t="s">
        <v>12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25">
      <c r="A30" s="1" t="s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0" t="s">
        <v>283</v>
      </c>
      <c r="B31" s="6">
        <v>25338350</v>
      </c>
      <c r="C31" s="6">
        <f>+'[3]BM Items'!C31</f>
        <v>25524064</v>
      </c>
      <c r="D31" s="61">
        <f>SUMIF('FIS Coding'!$G$6:$G$503,'BM Items'!$A31,'FIS Coding'!Q$6:Q$503)</f>
        <v>26548729</v>
      </c>
      <c r="E31" s="6">
        <f t="shared" ref="E31:E34" si="7">+B31-D31</f>
        <v>-1210379</v>
      </c>
      <c r="F31" s="6">
        <f>SUMIF('FIS Coding'!$G$6:$G$503,'BM Items'!$A31,'FIS Coding'!P$6:P$503)</f>
        <v>24287641</v>
      </c>
      <c r="G31" s="6">
        <f>SUMIF('FIS Coding'!$G$6:$G$503,'BM Items'!$A31,'FIS Coding'!U$6:U$503)</f>
        <v>27274522.569999997</v>
      </c>
      <c r="H31" s="6">
        <f>SUMIF('FIS Coding'!$G$6:$G$503,'BM Items'!$A31,'FIS Coding'!V$6:V$503)</f>
        <v>28092758.247100003</v>
      </c>
      <c r="I31" s="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 x14ac:dyDescent="0.25">
      <c r="A32" s="60" t="s">
        <v>284</v>
      </c>
      <c r="B32" s="6">
        <v>1433595</v>
      </c>
      <c r="C32" s="6">
        <f>+'[3]BM Items'!C32</f>
        <v>1280163</v>
      </c>
      <c r="D32" s="61">
        <f>SUMIF('FIS Coding'!$G$6:$G$503,'BM Items'!$A32,'FIS Coding'!Q$6:Q$503)</f>
        <v>1476602.85</v>
      </c>
      <c r="E32" s="6">
        <f t="shared" si="7"/>
        <v>-43007.850000000093</v>
      </c>
      <c r="F32" s="6">
        <f>SUMIF('FIS Coding'!$G$6:$G$503,'BM Items'!$A32,'FIS Coding'!P$6:P$503)</f>
        <v>1433595</v>
      </c>
      <c r="G32" s="6">
        <f>SUMIF('FIS Coding'!$G$6:$G$503,'BM Items'!$A32,'FIS Coding'!U$6:U$503)</f>
        <v>1520900.9354999999</v>
      </c>
      <c r="H32" s="6">
        <f>SUMIF('FIS Coding'!$G$6:$G$503,'BM Items'!$A32,'FIS Coding'!V$6:V$503)</f>
        <v>1566527.9635650003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t="s">
        <v>19</v>
      </c>
      <c r="B33" s="6">
        <v>26684864</v>
      </c>
      <c r="C33" s="6">
        <f>+'[3]BM Items'!C33</f>
        <v>21799008</v>
      </c>
      <c r="D33" s="61">
        <f>SUMIF('FIS Coding'!$G$6:$G$503,'BM Items'!$A33,'FIS Coding'!Q$6:Q$503)</f>
        <v>27988704</v>
      </c>
      <c r="E33" s="6">
        <f t="shared" si="7"/>
        <v>-1303840</v>
      </c>
      <c r="F33" s="6">
        <f>SUMIF('FIS Coding'!$G$6:$G$503,'BM Items'!$A33,'FIS Coding'!P$6:P$503)</f>
        <v>26987840</v>
      </c>
      <c r="G33" s="6">
        <f>SUMIF('FIS Coding'!$G$6:$G$503,'BM Items'!$A33,'FIS Coding'!U$6:U$503)</f>
        <v>28828365.120000001</v>
      </c>
      <c r="H33" s="6">
        <f>SUMIF('FIS Coding'!$G$6:$G$503,'BM Items'!$A33,'FIS Coding'!V$6:V$503)</f>
        <v>29693216.073600002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t="s">
        <v>20</v>
      </c>
      <c r="B34" s="6">
        <v>115000</v>
      </c>
      <c r="C34" s="6">
        <f>+'[3]BM Items'!C34</f>
        <v>150927</v>
      </c>
      <c r="D34" s="61">
        <f>SUMIF('FIS Coding'!$G$6:$G$503,'BM Items'!$A34,'FIS Coding'!Q$6:Q$503)</f>
        <v>112000</v>
      </c>
      <c r="E34" s="6">
        <f t="shared" si="7"/>
        <v>3000</v>
      </c>
      <c r="F34" s="6">
        <f>SUMIF('FIS Coding'!$G$6:$G$503,'BM Items'!$A34,'FIS Coding'!P$6:P$503)</f>
        <v>84194</v>
      </c>
      <c r="G34" s="6">
        <f>SUMIF('FIS Coding'!$G$6:$G$503,'BM Items'!$A34,'FIS Coding'!U$6:U$503)</f>
        <v>115360</v>
      </c>
      <c r="H34" s="6">
        <f>SUMIF('FIS Coding'!$G$6:$G$503,'BM Items'!$A34,'FIS Coding'!V$6:V$503)</f>
        <v>118820.8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25">
      <c r="A36" s="1" t="s">
        <v>13</v>
      </c>
      <c r="B36" s="6">
        <v>53571809</v>
      </c>
      <c r="C36" s="6">
        <f>SUM(C31:C35)</f>
        <v>48754162</v>
      </c>
      <c r="D36" s="61">
        <f>SUM(D31:D35)</f>
        <v>56126035.850000001</v>
      </c>
      <c r="E36" s="6">
        <f>SUM(E31:E35)</f>
        <v>-2554226.85</v>
      </c>
      <c r="F36" s="6">
        <f t="shared" ref="F36:H36" si="8">SUM(F31:F35)</f>
        <v>52793270</v>
      </c>
      <c r="G36" s="6">
        <f t="shared" si="8"/>
        <v>57739148.625499994</v>
      </c>
      <c r="H36" s="6">
        <f t="shared" si="8"/>
        <v>59471323.084265001</v>
      </c>
      <c r="I36" s="5"/>
      <c r="J36" s="66"/>
      <c r="K36" s="66"/>
      <c r="L36" s="5"/>
      <c r="M36" s="6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G37" s="2"/>
      <c r="H37" s="2"/>
      <c r="I37" s="2"/>
      <c r="J37" s="62"/>
      <c r="K37" s="2"/>
      <c r="L37" s="2"/>
      <c r="M37" s="2"/>
      <c r="N37" s="6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5">
      <c r="A38" s="1" t="s">
        <v>14</v>
      </c>
      <c r="G38" s="5"/>
      <c r="H38" s="5"/>
      <c r="I38" s="5"/>
      <c r="J38" s="6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7" t="s">
        <v>282</v>
      </c>
      <c r="B39" s="6">
        <v>-1433595</v>
      </c>
      <c r="C39" s="6">
        <f>SUMIF('FIS Coding'!$G$6:$G$503,'BM Items'!$A39,'FIS Coding'!P$6:P$503)</f>
        <v>-1433595</v>
      </c>
      <c r="D39" s="61">
        <f>SUMIF('FIS Coding'!$G$6:$G$503,'BM Items'!$A39,'FIS Coding'!Q$6:Q$503)</f>
        <v>-1476602.85</v>
      </c>
      <c r="E39" s="6">
        <f t="shared" ref="E39" si="9">+B39-D39</f>
        <v>43007.850000000093</v>
      </c>
      <c r="F39" s="6">
        <f>SUMIF('FIS Coding'!$G$6:$G$503,'BM Items'!$A39,'FIS Coding'!P$6:P$503)</f>
        <v>-1433595</v>
      </c>
      <c r="G39" s="6">
        <f>SUMIF('FIS Coding'!$G$6:$G$503,'BM Items'!$A39,'FIS Coding'!U$6:U$503)</f>
        <v>-1520900.9354999999</v>
      </c>
      <c r="H39" s="6">
        <f>SUMIF('FIS Coding'!$G$6:$G$503,'BM Items'!$A39,'FIS Coding'!V$6:V$503)</f>
        <v>-1566527.9635650003</v>
      </c>
      <c r="I39" s="2"/>
      <c r="J39" s="2"/>
      <c r="K39" s="6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x14ac:dyDescent="0.25">
      <c r="A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5.75" customHeight="1" x14ac:dyDescent="0.25">
      <c r="A41" t="s">
        <v>257</v>
      </c>
      <c r="C41" s="6">
        <f>SUMIF('FIS Coding'!$G$6:$G$503,'BM Items'!$A41,'FIS Coding'!P$6:P$503)</f>
        <v>0</v>
      </c>
      <c r="D41" s="61">
        <v>0</v>
      </c>
      <c r="E41" s="6">
        <f t="shared" ref="E41:E45" si="10">+B41-D41</f>
        <v>0</v>
      </c>
      <c r="F41" s="6">
        <f>SUMIF('FIS Coding'!$G$6:$G$503,'BM Items'!$A41,'FIS Coding'!P$6:P$503)</f>
        <v>0</v>
      </c>
      <c r="G41" s="6">
        <f>SUMIF('FIS Coding'!$G$6:$G$503,'BM Items'!$A41,'FIS Coding'!U$6:U$503)</f>
        <v>0</v>
      </c>
      <c r="H41" s="6">
        <f>SUMIF('FIS Coding'!$G$6:$G$503,'BM Items'!$A41,'FIS Coding'!V$6:V$503)</f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x14ac:dyDescent="0.25">
      <c r="A42" t="s">
        <v>258</v>
      </c>
      <c r="C42" s="6">
        <f>SUMIF('FIS Coding'!$G$6:$G$503,'BM Items'!$A42,'FIS Coding'!P$6:P$503)</f>
        <v>0</v>
      </c>
      <c r="D42" s="61">
        <v>0</v>
      </c>
      <c r="E42" s="6">
        <f t="shared" si="10"/>
        <v>0</v>
      </c>
      <c r="F42" s="6">
        <f>SUMIF('FIS Coding'!$G$6:$G$503,'BM Items'!$A42,'FIS Coding'!P$6:P$503)</f>
        <v>0</v>
      </c>
      <c r="G42" s="6">
        <f>SUMIF('FIS Coding'!$G$6:$G$503,'BM Items'!$A42,'FIS Coding'!U$6:U$503)</f>
        <v>0</v>
      </c>
      <c r="H42" s="6">
        <f>SUMIF('FIS Coding'!$G$6:$G$503,'BM Items'!$A42,'FIS Coding'!V$6:V$503)</f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t="s">
        <v>259</v>
      </c>
      <c r="B43" s="6">
        <v>-117927</v>
      </c>
      <c r="C43" s="6">
        <f>+'[3]BM Items'!C43</f>
        <v>-89150</v>
      </c>
      <c r="D43" s="61">
        <f>+'FIS Coding'!Q286</f>
        <v>-126898</v>
      </c>
      <c r="E43" s="6">
        <f t="shared" si="10"/>
        <v>8971</v>
      </c>
      <c r="F43" s="6">
        <v>-108130</v>
      </c>
      <c r="G43" s="6">
        <f>SUMIF('FIS Coding'!$G$6:$G$503,'BM Items'!$A43,'FIS Coding'!U$6:U$503)</f>
        <v>-134889</v>
      </c>
      <c r="H43" s="6">
        <f>SUMIF('FIS Coding'!$G$6:$G$503,'BM Items'!$A43,'FIS Coding'!V$6:V$503)</f>
        <v>-136195</v>
      </c>
      <c r="I43" s="2"/>
      <c r="J43" s="2"/>
      <c r="K43" s="2"/>
      <c r="L43" s="2"/>
      <c r="M43" s="2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x14ac:dyDescent="0.25">
      <c r="A44" t="s">
        <v>260</v>
      </c>
      <c r="B44" s="6">
        <v>-292276</v>
      </c>
      <c r="C44" s="6">
        <f>+'[3]BM Items'!C44</f>
        <v>-178301</v>
      </c>
      <c r="D44" s="61">
        <f>+'FIS Coding'!Q287</f>
        <v>-322424</v>
      </c>
      <c r="E44" s="6">
        <f t="shared" si="10"/>
        <v>30148</v>
      </c>
      <c r="F44" s="6">
        <v>-263003</v>
      </c>
      <c r="G44" s="6">
        <f>SUMIF('FIS Coding'!$G$6:$G$503,'BM Items'!$A44,'FIS Coding'!U$6:U$503)</f>
        <v>-344234</v>
      </c>
      <c r="H44" s="6">
        <f>SUMIF('FIS Coding'!$G$6:$G$503,'BM Items'!$A44,'FIS Coding'!V$6:V$503)</f>
        <v>-346700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t="s">
        <v>261</v>
      </c>
      <c r="B45" s="6">
        <v>-105220</v>
      </c>
      <c r="C45" s="6">
        <f>+'[3]BM Items'!C45</f>
        <v>-95795</v>
      </c>
      <c r="D45" s="61">
        <f>+'FIS Coding'!Q288</f>
        <v>-116073</v>
      </c>
      <c r="E45" s="6">
        <f t="shared" si="10"/>
        <v>10853</v>
      </c>
      <c r="F45" s="6">
        <v>-94681</v>
      </c>
      <c r="G45" s="6">
        <f>SUMIF('FIS Coding'!$G$6:$G$503,'BM Items'!$A45,'FIS Coding'!U$6:U$503)</f>
        <v>-123924</v>
      </c>
      <c r="H45" s="6">
        <f>SUMIF('FIS Coding'!$G$6:$G$503,'BM Items'!$A45,'FIS Coding'!V$6:V$503)</f>
        <v>-124812</v>
      </c>
      <c r="I45" s="2"/>
      <c r="J45" s="2"/>
      <c r="K45" s="2"/>
      <c r="L45" s="2"/>
      <c r="M45" s="2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1" t="s">
        <v>17</v>
      </c>
      <c r="B47" s="6">
        <v>-1949018</v>
      </c>
      <c r="C47" s="6">
        <f>+'[3]BM Items'!C47</f>
        <v>-1643409</v>
      </c>
      <c r="D47" s="61">
        <f>SUM(D39:D46)</f>
        <v>-2041997.85</v>
      </c>
      <c r="E47" s="6">
        <f>SUM(E39:E46)</f>
        <v>92979.850000000093</v>
      </c>
      <c r="F47" s="6">
        <f t="shared" ref="F47:H47" si="11">SUM(F39:F46)</f>
        <v>-1899409</v>
      </c>
      <c r="G47" s="6">
        <f t="shared" si="11"/>
        <v>-2123947.9354999997</v>
      </c>
      <c r="H47" s="6">
        <f t="shared" si="11"/>
        <v>-2174234.9635650003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5"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25">
      <c r="A49" t="s">
        <v>18</v>
      </c>
      <c r="B49" s="6">
        <v>51622791</v>
      </c>
      <c r="C49" s="6">
        <f>+'[3]BM Items'!C49</f>
        <v>47110753</v>
      </c>
      <c r="D49" s="61">
        <f>D36+D47</f>
        <v>54084038</v>
      </c>
      <c r="E49" s="6">
        <f>E36+E47</f>
        <v>-2461247</v>
      </c>
      <c r="F49" s="6">
        <f t="shared" ref="F49:H49" si="12">F36+F47</f>
        <v>50893861</v>
      </c>
      <c r="G49" s="6">
        <f t="shared" si="12"/>
        <v>55615200.689999998</v>
      </c>
      <c r="H49" s="6">
        <f t="shared" si="12"/>
        <v>57297088.120700002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x14ac:dyDescent="0.2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5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x14ac:dyDescent="0.25">
      <c r="A53" s="4"/>
      <c r="B53" s="15" t="s">
        <v>9</v>
      </c>
      <c r="C53" s="15" t="s">
        <v>9</v>
      </c>
      <c r="D53" s="99" t="s">
        <v>10</v>
      </c>
      <c r="E53" s="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45" x14ac:dyDescent="0.25">
      <c r="A54" s="5"/>
      <c r="B54" s="18" t="s">
        <v>952</v>
      </c>
      <c r="C54" s="18" t="str">
        <f t="shared" ref="C54" si="13">+C28</f>
        <v>Revised Budget 2010/11</v>
      </c>
      <c r="D54" s="100" t="str">
        <f>+D28</f>
        <v>Budget Outturn 2013/14</v>
      </c>
      <c r="E54" s="18">
        <f t="shared" ref="E54:H54" si="14">+E28</f>
        <v>0</v>
      </c>
      <c r="F54" s="18" t="str">
        <f t="shared" si="14"/>
        <v>2012/13 Revised Budget</v>
      </c>
      <c r="G54" s="18" t="str">
        <f t="shared" si="14"/>
        <v>2014/15 Forward Budget</v>
      </c>
      <c r="H54" s="18" t="str">
        <f t="shared" si="14"/>
        <v>2015/2016 Forward Budget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x14ac:dyDescent="0.25">
      <c r="A55" s="2"/>
      <c r="B55" s="20" t="s">
        <v>12</v>
      </c>
      <c r="C55" s="20" t="s">
        <v>12</v>
      </c>
      <c r="D55" s="101" t="s">
        <v>12</v>
      </c>
      <c r="E55" s="20" t="s">
        <v>12</v>
      </c>
      <c r="F55" s="20" t="s">
        <v>12</v>
      </c>
      <c r="G55" s="20" t="s">
        <v>12</v>
      </c>
      <c r="H55" s="20" t="s">
        <v>12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5">
      <c r="A56" s="1" t="s"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x14ac:dyDescent="0.25">
      <c r="A57" s="1" t="s">
        <v>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5">
      <c r="A58" t="s">
        <v>197</v>
      </c>
      <c r="B58" s="6">
        <v>142236</v>
      </c>
      <c r="C58" s="6">
        <f>+'[3]BM Items'!C58</f>
        <v>84171</v>
      </c>
      <c r="D58" s="61">
        <f>SUMIF('FIS Coding'!$G$6:$G$503,'BM Items'!$A58,'FIS Coding'!Q$6:Q$503)</f>
        <v>91211</v>
      </c>
      <c r="E58" s="6">
        <f t="shared" ref="E58:E61" si="15">+B58-D58</f>
        <v>51025</v>
      </c>
      <c r="F58" s="6">
        <f>SUMIF('FIS Coding'!$G$6:$G$503,'BM Items'!$A58,'FIS Coding'!P$6:P$503)</f>
        <v>89060</v>
      </c>
      <c r="G58" s="6">
        <f>SUMIF('FIS Coding'!$G$6:$G$503,'BM Items'!$A58,'FIS Coding'!U$6:U$503)</f>
        <v>94660</v>
      </c>
      <c r="H58" s="6">
        <f>SUMIF('FIS Coding'!$G$6:$G$503,'BM Items'!$A58,'FIS Coding'!V$6:V$503)</f>
        <v>88656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25">
      <c r="A59" t="s">
        <v>195</v>
      </c>
      <c r="B59" s="6">
        <v>29250</v>
      </c>
      <c r="C59" s="6">
        <f>+'[3]BM Items'!C59</f>
        <v>24925</v>
      </c>
      <c r="D59" s="61">
        <f>SUMIF('FIS Coding'!$G$6:$G$503,'BM Items'!$A59,'FIS Coding'!Q$6:Q$503)</f>
        <v>32160</v>
      </c>
      <c r="E59" s="6">
        <f t="shared" si="15"/>
        <v>-2910</v>
      </c>
      <c r="F59" s="6">
        <f>SUMIF('FIS Coding'!$G$6:$G$503,'BM Items'!$A59,'FIS Coding'!P$6:P$503)</f>
        <v>30278</v>
      </c>
      <c r="G59" s="6">
        <f>SUMIF('FIS Coding'!$G$6:$G$503,'BM Items'!$A59,'FIS Coding'!U$6:U$503)</f>
        <v>33583</v>
      </c>
      <c r="H59" s="6">
        <f>SUMIF('FIS Coding'!$G$6:$G$503,'BM Items'!$A59,'FIS Coding'!V$6:V$503)</f>
        <v>35083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A60" t="s">
        <v>196</v>
      </c>
      <c r="B60" s="6">
        <v>207850</v>
      </c>
      <c r="C60" s="6">
        <f>+'[3]BM Items'!C60</f>
        <v>194350</v>
      </c>
      <c r="D60" s="61">
        <f>SUMIF('FIS Coding'!$G$6:$G$503,'BM Items'!$A60,'FIS Coding'!Q$6:Q$503)</f>
        <v>173784</v>
      </c>
      <c r="E60" s="6">
        <f t="shared" si="15"/>
        <v>34066</v>
      </c>
      <c r="F60" s="6">
        <f>SUMIF('FIS Coding'!$G$6:$G$503,'BM Items'!$A60,'FIS Coding'!P$6:P$503)</f>
        <v>173250</v>
      </c>
      <c r="G60" s="6">
        <f>SUMIF('FIS Coding'!$G$6:$G$503,'BM Items'!$A60,'FIS Coding'!U$6:U$503)</f>
        <v>181061</v>
      </c>
      <c r="H60" s="6">
        <f>SUMIF('FIS Coding'!$G$6:$G$503,'BM Items'!$A60,'FIS Coding'!V$6:V$503)</f>
        <v>188681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5">
      <c r="A61" t="s">
        <v>199</v>
      </c>
      <c r="B61" s="6">
        <v>7980</v>
      </c>
      <c r="C61" s="6">
        <f>+'[3]BM Items'!C61</f>
        <v>81820</v>
      </c>
      <c r="D61" s="61">
        <f>SUMIF('FIS Coding'!$G$6:$G$503,'BM Items'!$A61,'FIS Coding'!Q$6:Q$503)</f>
        <v>8379</v>
      </c>
      <c r="E61" s="6">
        <f t="shared" si="15"/>
        <v>-399</v>
      </c>
      <c r="F61" s="6">
        <f>SUMIF('FIS Coding'!$G$6:$G$503,'BM Items'!$A61,'FIS Coding'!P$6:P$503)</f>
        <v>4066</v>
      </c>
      <c r="G61" s="6">
        <f>SUMIF('FIS Coding'!$G$6:$G$503,'BM Items'!$A61,'FIS Coding'!U$6:U$503)</f>
        <v>8798</v>
      </c>
      <c r="H61" s="6">
        <f>SUMIF('FIS Coding'!$G$6:$G$503,'BM Items'!$A61,'FIS Coding'!V$6:V$503)</f>
        <v>9238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5">
      <c r="A63" s="7" t="s">
        <v>22</v>
      </c>
      <c r="B63" s="6">
        <v>387316</v>
      </c>
      <c r="C63" s="6">
        <f>SUM(C58:C62)</f>
        <v>385266</v>
      </c>
      <c r="D63" s="61">
        <f>SUM(D58:D62)</f>
        <v>305534</v>
      </c>
      <c r="E63" s="6">
        <f>SUM(E58:E62)</f>
        <v>81782</v>
      </c>
      <c r="F63" s="6">
        <f t="shared" ref="F63:H63" si="16">SUM(F58:F62)</f>
        <v>296654</v>
      </c>
      <c r="G63" s="6">
        <f t="shared" si="16"/>
        <v>318102</v>
      </c>
      <c r="H63" s="6">
        <f t="shared" si="16"/>
        <v>321658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5">
      <c r="A65" s="1" t="s">
        <v>23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5">
      <c r="A66" t="s">
        <v>201</v>
      </c>
      <c r="B66" s="6">
        <v>25000</v>
      </c>
      <c r="C66" s="6">
        <f>+'[3]BM Items'!C66</f>
        <v>22000</v>
      </c>
      <c r="D66" s="61">
        <f>SUMIF('FIS Coding'!$G$6:$G$503,'BM Items'!$A66,'FIS Coding'!Q$6:Q$503)</f>
        <v>28000</v>
      </c>
      <c r="E66" s="6">
        <f t="shared" ref="E66:E69" si="17">+B66-D66</f>
        <v>-3000</v>
      </c>
      <c r="F66" s="6">
        <f>SUMIF('FIS Coding'!$G$6:$G$503,'BM Items'!$A66,'FIS Coding'!P$6:P$503)</f>
        <v>28000</v>
      </c>
      <c r="G66" s="6">
        <f>SUMIF('FIS Coding'!$G$6:$G$503,'BM Items'!$A66,'FIS Coding'!U$6:U$503)</f>
        <v>28000</v>
      </c>
      <c r="H66" s="6">
        <f>SUMIF('FIS Coding'!$G$6:$G$503,'BM Items'!$A66,'FIS Coding'!V$6:V$503)</f>
        <v>28000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5">
      <c r="A67" t="s">
        <v>428</v>
      </c>
      <c r="B67" s="6">
        <v>0</v>
      </c>
      <c r="C67" s="6">
        <f>+'[3]BM Items'!C67</f>
        <v>5050</v>
      </c>
      <c r="D67" s="61">
        <f>SUMIF('FIS Coding'!$G$6:$G$503,'BM Items'!$A67,'FIS Coding'!Q$6:Q$503)</f>
        <v>0</v>
      </c>
      <c r="E67" s="6">
        <f t="shared" si="17"/>
        <v>0</v>
      </c>
      <c r="F67" s="6">
        <f>SUMIF('FIS Coding'!$G$6:$G$503,'BM Items'!$A67,'FIS Coding'!P$6:P$503)</f>
        <v>0</v>
      </c>
      <c r="G67" s="6">
        <f>SUMIF('FIS Coding'!$G$6:$G$503,'BM Items'!$A67,'FIS Coding'!U$6:U$503)</f>
        <v>0</v>
      </c>
      <c r="H67" s="6">
        <f>SUMIF('FIS Coding'!$G$6:$G$503,'BM Items'!$A67,'FIS Coding'!V$6:V$503)</f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5">
      <c r="A68" t="s">
        <v>429</v>
      </c>
      <c r="B68" s="6">
        <v>0</v>
      </c>
      <c r="C68" s="6">
        <f>+'[3]BM Items'!C68</f>
        <v>0</v>
      </c>
      <c r="D68" s="61">
        <f>SUMIF('FIS Coding'!$G$6:$G$503,'BM Items'!$A68,'FIS Coding'!Q$6:Q$503)</f>
        <v>0</v>
      </c>
      <c r="E68" s="6">
        <f t="shared" si="17"/>
        <v>0</v>
      </c>
      <c r="F68" s="6">
        <f>SUMIF('FIS Coding'!$G$6:$G$503,'BM Items'!$A68,'FIS Coding'!P$6:P$503)</f>
        <v>0</v>
      </c>
      <c r="G68" s="6">
        <f>SUMIF('FIS Coding'!$G$6:$G$503,'BM Items'!$A68,'FIS Coding'!U$6:U$503)</f>
        <v>0</v>
      </c>
      <c r="H68" s="6">
        <f>SUMIF('FIS Coding'!$G$6:$G$503,'BM Items'!$A68,'FIS Coding'!V$6:V$503)</f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5">
      <c r="A69" t="s">
        <v>266</v>
      </c>
      <c r="B69" s="6">
        <v>0</v>
      </c>
      <c r="C69" s="6">
        <f>+'[3]BM Items'!C69</f>
        <v>0</v>
      </c>
      <c r="D69" s="61">
        <f>SUMIF('FIS Coding'!$G$6:$G$503,'BM Items'!$A69,'FIS Coding'!Q$6:Q$503)</f>
        <v>0</v>
      </c>
      <c r="E69" s="6">
        <f t="shared" si="17"/>
        <v>0</v>
      </c>
      <c r="F69" s="6">
        <f>SUMIF('FIS Coding'!$G$6:$G$503,'BM Items'!$A69,'FIS Coding'!P$6:P$503)</f>
        <v>0</v>
      </c>
      <c r="G69" s="6">
        <f>SUMIF('FIS Coding'!$G$6:$G$503,'BM Items'!$A69,'FIS Coding'!U$6:U$503)</f>
        <v>0</v>
      </c>
      <c r="H69" s="6">
        <f>SUMIF('FIS Coding'!$G$6:$G$503,'BM Items'!$A69,'FIS Coding'!V$6:V$503)</f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5">
      <c r="A71" s="7" t="s">
        <v>22</v>
      </c>
      <c r="B71" s="6">
        <v>25000</v>
      </c>
      <c r="C71" s="6">
        <f>SUM(C66:C70)</f>
        <v>27050</v>
      </c>
      <c r="D71" s="61">
        <f>SUM(D66:D70)</f>
        <v>28000</v>
      </c>
      <c r="E71" s="6">
        <f>SUM(E66:E70)</f>
        <v>-3000</v>
      </c>
      <c r="F71" s="6">
        <f t="shared" ref="F71:H71" si="18">SUM(F66:F70)</f>
        <v>28000</v>
      </c>
      <c r="G71" s="6">
        <f t="shared" si="18"/>
        <v>28000</v>
      </c>
      <c r="H71" s="6">
        <f t="shared" si="18"/>
        <v>28000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5">
      <c r="B72" s="6">
        <v>0</v>
      </c>
      <c r="G72" s="6"/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5">
      <c r="A73" t="s">
        <v>18</v>
      </c>
      <c r="B73" s="6">
        <v>412316</v>
      </c>
      <c r="C73" s="6">
        <f>C63+C71</f>
        <v>412316</v>
      </c>
      <c r="D73" s="61">
        <f>D63+D71</f>
        <v>333534</v>
      </c>
      <c r="E73" s="6">
        <f>E63+E71</f>
        <v>78782</v>
      </c>
      <c r="F73" s="6">
        <f t="shared" ref="F73:H73" si="19">F63+F71</f>
        <v>324654</v>
      </c>
      <c r="G73" s="6">
        <f t="shared" si="19"/>
        <v>346102</v>
      </c>
      <c r="H73" s="6">
        <f t="shared" si="19"/>
        <v>349658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25">
      <c r="A77" s="4"/>
      <c r="B77" s="15" t="s">
        <v>9</v>
      </c>
      <c r="C77" s="15" t="s">
        <v>9</v>
      </c>
      <c r="D77" s="99" t="s">
        <v>10</v>
      </c>
      <c r="E77" s="1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45" x14ac:dyDescent="0.25">
      <c r="A78" s="5"/>
      <c r="B78" s="18" t="s">
        <v>952</v>
      </c>
      <c r="C78" s="18" t="str">
        <f t="shared" ref="C78" si="20">+C54</f>
        <v>Revised Budget 2010/11</v>
      </c>
      <c r="D78" s="100" t="str">
        <f>+D54</f>
        <v>Budget Outturn 2013/14</v>
      </c>
      <c r="E78" s="18">
        <f t="shared" ref="E78:H78" si="21">+E54</f>
        <v>0</v>
      </c>
      <c r="F78" s="18" t="str">
        <f t="shared" si="21"/>
        <v>2012/13 Revised Budget</v>
      </c>
      <c r="G78" s="18" t="str">
        <f t="shared" si="21"/>
        <v>2014/15 Forward Budget</v>
      </c>
      <c r="H78" s="18" t="str">
        <f t="shared" si="21"/>
        <v>2015/2016 Forward Budget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25">
      <c r="A79" s="2"/>
      <c r="B79" s="20" t="s">
        <v>12</v>
      </c>
      <c r="C79" s="20" t="s">
        <v>12</v>
      </c>
      <c r="D79" s="101" t="s">
        <v>12</v>
      </c>
      <c r="E79" s="20" t="s">
        <v>12</v>
      </c>
      <c r="F79" s="20" t="s">
        <v>12</v>
      </c>
      <c r="G79" s="20" t="s">
        <v>12</v>
      </c>
      <c r="H79" s="20" t="s">
        <v>12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5">
      <c r="A80" s="1" t="s">
        <v>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t="s">
        <v>24</v>
      </c>
      <c r="B81" s="6">
        <v>18884</v>
      </c>
      <c r="C81" s="6">
        <f>+'[3]BM Items'!C81</f>
        <v>33625</v>
      </c>
      <c r="D81" s="61">
        <f>SUMIF('FIS Coding'!$G$6:$G$503,'BM Items'!$A81,'FIS Coding'!Q$6:Q$503)</f>
        <v>31282</v>
      </c>
      <c r="E81" s="6">
        <f t="shared" ref="E81:E86" si="22">+B81-D81</f>
        <v>-12398</v>
      </c>
      <c r="F81" s="6">
        <f>SUMIF('FIS Coding'!$G$6:$G$503,'BM Items'!$A81,'FIS Coding'!P$6:P$503)</f>
        <v>32394</v>
      </c>
      <c r="G81" s="6">
        <f>SUMIF('FIS Coding'!$G$6:$G$503,'BM Items'!$A81,'FIS Coding'!U$6:U$503)</f>
        <v>29240</v>
      </c>
      <c r="H81" s="6">
        <f>SUMIF('FIS Coding'!$G$6:$G$503,'BM Items'!$A81,'FIS Coding'!V$6:V$503)</f>
        <v>30255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t="s">
        <v>25</v>
      </c>
      <c r="B82" s="6">
        <v>482132.54</v>
      </c>
      <c r="C82" s="6">
        <f>+'[3]BM Items'!C82</f>
        <v>391023</v>
      </c>
      <c r="D82" s="61">
        <f>SUMIF('FIS Coding'!$G$6:$G$503,'BM Items'!$A82,'FIS Coding'!Q$6:Q$503)</f>
        <v>690611.9</v>
      </c>
      <c r="E82" s="6">
        <f t="shared" si="22"/>
        <v>-208479.36000000004</v>
      </c>
      <c r="F82" s="6">
        <f>SUMIF('FIS Coding'!$G$6:$G$503,'BM Items'!$A82,'FIS Coding'!P$6:P$503)</f>
        <v>682397.38</v>
      </c>
      <c r="G82" s="6">
        <f>SUMIF('FIS Coding'!$G$6:$G$503,'BM Items'!$A82,'FIS Coding'!U$6:U$503)</f>
        <v>720565.60000000009</v>
      </c>
      <c r="H82" s="6">
        <f>SUMIF('FIS Coding'!$G$6:$G$503,'BM Items'!$A82,'FIS Coding'!V$6:V$503)</f>
        <v>742182.57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s="50" customFormat="1" x14ac:dyDescent="0.25">
      <c r="A83" t="s">
        <v>26</v>
      </c>
      <c r="B83" s="6">
        <v>285968</v>
      </c>
      <c r="C83" s="6">
        <f>+'[3]BM Items'!C83</f>
        <v>1309932.6623376624</v>
      </c>
      <c r="D83" s="61">
        <f>+'[4]NCAR Journals'!$J$19-4000</f>
        <v>1854706.9107523817</v>
      </c>
      <c r="E83" s="6">
        <f>+'[4]NCAR Journals'!$J$19+'[4]NCAR Journals'!$J$24</f>
        <v>1918189.9107523817</v>
      </c>
      <c r="F83" s="6">
        <f>+'[5]NCAR Journals'!$J$19</f>
        <v>1290690.7142857143</v>
      </c>
      <c r="G83" s="6">
        <f>+D83+40000+4000</f>
        <v>1898706.9107523817</v>
      </c>
      <c r="H83" s="6">
        <f>+G83</f>
        <v>1898706.9107523817</v>
      </c>
      <c r="I83" s="2"/>
      <c r="J83" s="2"/>
      <c r="K83" s="2"/>
      <c r="L83" s="2"/>
      <c r="M83" s="62">
        <f>+D83-F83</f>
        <v>564016.19646666734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t="s">
        <v>346</v>
      </c>
      <c r="B84" s="6">
        <v>200000</v>
      </c>
      <c r="C84" s="6">
        <f>+'[3]BM Items'!C84</f>
        <v>0</v>
      </c>
      <c r="D84" s="61">
        <f>++'[4]NCAR Journals'!$J$24</f>
        <v>59483</v>
      </c>
      <c r="E84" s="6">
        <f>+'[4]NCAR Journals'!$J$19+'[4]NCAR Journals'!$J$24</f>
        <v>1918189.9107523817</v>
      </c>
      <c r="F84" s="6">
        <f>+'[5]NCAR Journals'!$J$24</f>
        <v>241737.23</v>
      </c>
      <c r="G84" s="6">
        <f>+D84</f>
        <v>59483</v>
      </c>
      <c r="H84" s="6">
        <f>+G84</f>
        <v>59483</v>
      </c>
      <c r="I84" s="5"/>
      <c r="J84" s="5"/>
      <c r="K84" s="5"/>
      <c r="L84" s="5"/>
      <c r="M84" s="5">
        <v>241737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t="s">
        <v>27</v>
      </c>
      <c r="B85" s="6">
        <v>0</v>
      </c>
      <c r="C85" s="6">
        <v>0</v>
      </c>
      <c r="D85" s="103">
        <f>SUMIF('FIS Coding'!$G$6:$G$503,'BM Items'!$A85,'FIS Coding'!Q$6:Q$503)</f>
        <v>0</v>
      </c>
      <c r="E85" s="6">
        <f t="shared" si="22"/>
        <v>0</v>
      </c>
      <c r="F85" s="6">
        <f>SUMIF('FIS Coding'!$G$6:$G$503,'BM Items'!$A85,'FIS Coding'!P$6:P$503)</f>
        <v>0</v>
      </c>
      <c r="G85" s="6">
        <f>SUMIF('FIS Coding'!$G$6:$G$503,'BM Items'!$A85,'FIS Coding'!U$6:U$503)</f>
        <v>0</v>
      </c>
      <c r="H85" s="6">
        <f>SUMIF('FIS Coding'!$G$6:$G$503,'BM Items'!$A85,'FIS Coding'!V$6:V$503)</f>
        <v>0</v>
      </c>
      <c r="I85" s="2"/>
      <c r="J85" s="2"/>
      <c r="K85" s="2"/>
      <c r="L85" s="2"/>
      <c r="M85" s="62">
        <f>+M83+M84</f>
        <v>805753.19646666734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t="s">
        <v>28</v>
      </c>
      <c r="B86" s="6">
        <v>114999.54916565817</v>
      </c>
      <c r="C86" s="6">
        <f>+'[3]BM Items'!C85</f>
        <v>54137</v>
      </c>
      <c r="D86" s="61">
        <f>SUMIF('FIS Coding'!$G$6:$G$503,'BM Items'!$A86,'FIS Coding'!Q$6:Q$503)</f>
        <v>0</v>
      </c>
      <c r="E86" s="6">
        <f t="shared" si="22"/>
        <v>114999.54916565817</v>
      </c>
      <c r="F86" s="6">
        <f>SUMIF('FIS Coding'!$G$6:$G$503,'BM Items'!$A86,'FIS Coding'!P$6:P$503)</f>
        <v>115000</v>
      </c>
      <c r="G86" s="2">
        <f>SUMIF('FIS Coding'!$G$6:$G$503,'BM Items'!$A86,'FIS Coding'!U$6:U$503)</f>
        <v>0</v>
      </c>
      <c r="H86" s="2">
        <f>SUMIF('FIS Coding'!$G$6:$G$503,'BM Items'!$A86,'FIS Coding'!V$6:V$503)</f>
        <v>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1" t="s">
        <v>14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7" t="s">
        <v>265</v>
      </c>
      <c r="B89" s="6">
        <v>-3333</v>
      </c>
      <c r="C89" s="6">
        <f>+'[3]BM Items'!C88</f>
        <v>-829996</v>
      </c>
      <c r="D89" s="61">
        <f>SUMIF('FIS Coding'!$G$6:$G$503,'BM Items'!$A89,'FIS Coding'!Q$6:Q$503)</f>
        <v>0</v>
      </c>
      <c r="E89" s="6">
        <f t="shared" ref="E89" si="23">+B89-D89</f>
        <v>-3333</v>
      </c>
      <c r="F89" s="6">
        <f>SUMIF('FIS Coding'!$G$6:$G$503,'BM Items'!$A89,'FIS Coding'!P$6:P$503)</f>
        <v>398490.15</v>
      </c>
      <c r="G89" s="5">
        <f>SUMIF('FIS Coding'!$G$6:$G$503,'BM Items'!$A89,'FIS Coding'!U$6:U$503)</f>
        <v>0</v>
      </c>
      <c r="H89" s="5">
        <f>SUMIF('FIS Coding'!$G$6:$G$503,'BM Items'!$A89,'FIS Coding'!V$6:V$503)</f>
        <v>0</v>
      </c>
      <c r="I89" s="2"/>
      <c r="J89" s="2"/>
      <c r="K89" s="2"/>
      <c r="L89" s="2"/>
      <c r="M89" s="62">
        <f>+F83+F84</f>
        <v>1532427.9442857143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" t="s">
        <v>967</v>
      </c>
      <c r="B90" s="6">
        <v>-114999.54916565817</v>
      </c>
      <c r="D90" s="61">
        <f>-D86</f>
        <v>0</v>
      </c>
      <c r="F90" s="6">
        <f>-F86</f>
        <v>-115000</v>
      </c>
      <c r="G90" s="5"/>
      <c r="H90" s="5"/>
      <c r="I90" s="5"/>
      <c r="J90" s="5"/>
      <c r="K90" s="5"/>
      <c r="L90" s="5"/>
      <c r="M90" s="66">
        <f>+D83+D84</f>
        <v>1914189.9107523817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7" t="s">
        <v>968</v>
      </c>
      <c r="F91" s="6">
        <f>-F89</f>
        <v>-398490.15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1" t="s">
        <v>18</v>
      </c>
      <c r="B92" s="6">
        <v>983651.54</v>
      </c>
      <c r="C92" s="6">
        <f>SUM(C81:C89)</f>
        <v>958721.66233766242</v>
      </c>
      <c r="D92" s="61">
        <f>SUM(D81:D90)</f>
        <v>2636083.8107523816</v>
      </c>
      <c r="E92" s="6">
        <f t="shared" ref="E92" si="24">SUM(E81:E90)</f>
        <v>3727169.0106704212</v>
      </c>
      <c r="F92" s="6">
        <f>SUM(F81:F91)</f>
        <v>2247219.3242857144</v>
      </c>
      <c r="G92" s="6">
        <f t="shared" ref="G92:H92" si="25">SUM(G81:G89)</f>
        <v>2707995.5107523818</v>
      </c>
      <c r="H92" s="6">
        <f t="shared" si="25"/>
        <v>2730627.4807523815</v>
      </c>
      <c r="I92" s="2"/>
      <c r="J92" s="2"/>
      <c r="K92" s="2"/>
      <c r="L92" s="2"/>
      <c r="M92" s="62">
        <f>+M90-M89</f>
        <v>381761.96646666736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5">
      <c r="A93" s="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4"/>
      <c r="B96" s="15" t="s">
        <v>9</v>
      </c>
      <c r="C96" s="15" t="s">
        <v>9</v>
      </c>
      <c r="D96" s="99" t="s">
        <v>10</v>
      </c>
      <c r="E96" s="1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45" x14ac:dyDescent="0.25">
      <c r="A97" s="5"/>
      <c r="B97" s="18" t="s">
        <v>952</v>
      </c>
      <c r="C97" s="18" t="str">
        <f t="shared" ref="C97" si="26">+C78</f>
        <v>Revised Budget 2010/11</v>
      </c>
      <c r="D97" s="100" t="str">
        <f>+D78</f>
        <v>Budget Outturn 2013/14</v>
      </c>
      <c r="E97" s="18">
        <f t="shared" ref="E97:H97" si="27">+E78</f>
        <v>0</v>
      </c>
      <c r="F97" s="18" t="str">
        <f t="shared" si="27"/>
        <v>2012/13 Revised Budget</v>
      </c>
      <c r="G97" s="18" t="str">
        <f t="shared" si="27"/>
        <v>2014/15 Forward Budget</v>
      </c>
      <c r="H97" s="18" t="str">
        <f t="shared" si="27"/>
        <v>2015/2016 Forward Budget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2"/>
      <c r="B98" s="20" t="s">
        <v>12</v>
      </c>
      <c r="C98" s="20" t="s">
        <v>12</v>
      </c>
      <c r="D98" s="101" t="s">
        <v>12</v>
      </c>
      <c r="E98" s="20" t="s">
        <v>12</v>
      </c>
      <c r="F98" s="20" t="s">
        <v>12</v>
      </c>
      <c r="G98" s="20" t="s">
        <v>12</v>
      </c>
      <c r="H98" s="20" t="s">
        <v>12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x14ac:dyDescent="0.25">
      <c r="A99" s="1" t="s">
        <v>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5">
      <c r="A100" s="1" t="s">
        <v>29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x14ac:dyDescent="0.25">
      <c r="A101" t="s">
        <v>206</v>
      </c>
      <c r="B101" s="6">
        <v>1082173.75</v>
      </c>
      <c r="C101" s="6">
        <f>+'[3]BM Items'!C99</f>
        <v>960440</v>
      </c>
      <c r="D101" s="61">
        <f>SUMIF('FIS Coding'!$G$6:$G$503,'BM Items'!$A101,'FIS Coding'!Q$6:Q$503)</f>
        <v>1114200.8</v>
      </c>
      <c r="E101" s="6">
        <f t="shared" ref="E101:E105" si="28">+B101-D101</f>
        <v>-32027.050000000047</v>
      </c>
      <c r="F101" s="6">
        <f>SUMIF('FIS Coding'!$G$6:$G$503,'BM Items'!$A101,'FIS Coding'!P$6:P$503)</f>
        <v>1080012.8</v>
      </c>
      <c r="G101" s="6">
        <f>SUMIF('FIS Coding'!$G$6:$G$503,'BM Items'!$A101,'FIS Coding'!U$6:U$503)</f>
        <v>1112413.1840000001</v>
      </c>
      <c r="H101" s="6">
        <f>SUMIF('FIS Coding'!$G$6:$G$503,'BM Items'!$A101,'FIS Coding'!V$6:V$503)</f>
        <v>1147626.824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5">
      <c r="A102" t="s">
        <v>211</v>
      </c>
      <c r="B102" s="6">
        <v>1184457.7</v>
      </c>
      <c r="C102" s="6">
        <f>+'[3]BM Items'!C100</f>
        <v>1066414</v>
      </c>
      <c r="D102" s="61">
        <f>SUMIF('FIS Coding'!$G$6:$G$503,'BM Items'!$A102,'FIS Coding'!Q$6:Q$503)</f>
        <v>1217091</v>
      </c>
      <c r="E102" s="6">
        <f t="shared" si="28"/>
        <v>-32633.300000000047</v>
      </c>
      <c r="F102" s="6">
        <f>SUMIF('FIS Coding'!$G$6:$G$503,'BM Items'!$A102,'FIS Coding'!P$6:P$503)</f>
        <v>1165350</v>
      </c>
      <c r="G102" s="6">
        <f>SUMIF('FIS Coding'!$G$6:$G$503,'BM Items'!$A102,'FIS Coding'!U$6:U$503)</f>
        <v>1200310.5</v>
      </c>
      <c r="H102" s="6">
        <f>SUMIF('FIS Coding'!$G$6:$G$503,'BM Items'!$A102,'FIS Coding'!V$6:V$503)</f>
        <v>1253603.73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x14ac:dyDescent="0.25">
      <c r="A103" t="s">
        <v>209</v>
      </c>
      <c r="B103" s="6">
        <v>2200199</v>
      </c>
      <c r="C103" s="6">
        <f>+'[3]BM Items'!C101</f>
        <v>2175618</v>
      </c>
      <c r="D103" s="61">
        <f>SUMIF('FIS Coding'!$G$6:$G$503,'BM Items'!$A103,'FIS Coding'!Q$6:Q$503)</f>
        <v>2228875</v>
      </c>
      <c r="E103" s="6">
        <f t="shared" si="28"/>
        <v>-28676</v>
      </c>
      <c r="F103" s="6">
        <f>SUMIF('FIS Coding'!$G$6:$G$503,'BM Items'!$A103,'FIS Coding'!P$6:P$503)</f>
        <v>2165125</v>
      </c>
      <c r="G103" s="6">
        <f>SUMIF('FIS Coding'!$G$6:$G$503,'BM Items'!$A103,'FIS Coding'!U$6:U$503)</f>
        <v>2230078.75</v>
      </c>
      <c r="H103" s="6">
        <f>SUMIF('FIS Coding'!$G$6:$G$503,'BM Items'!$A103,'FIS Coding'!V$6:V$503)</f>
        <v>2295741.25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5">
      <c r="A104" t="s">
        <v>208</v>
      </c>
      <c r="B104" s="6">
        <v>323002.8</v>
      </c>
      <c r="C104" s="6">
        <f>+'[3]BM Items'!C102</f>
        <v>380783</v>
      </c>
      <c r="D104" s="61">
        <f>SUMIF('FIS Coding'!$G$6:$G$503,'BM Items'!$A104,'FIS Coding'!Q$6:Q$503)</f>
        <v>409149.65</v>
      </c>
      <c r="E104" s="6">
        <f t="shared" si="28"/>
        <v>-86146.850000000035</v>
      </c>
      <c r="F104" s="6">
        <f>SUMIF('FIS Coding'!$G$6:$G$503,'BM Items'!$A104,'FIS Coding'!P$6:P$503)</f>
        <v>392645.2</v>
      </c>
      <c r="G104" s="6">
        <f>SUMIF('FIS Coding'!$G$6:$G$503,'BM Items'!$A104,'FIS Coding'!U$6:U$503)</f>
        <v>404424.55600000004</v>
      </c>
      <c r="H104" s="6">
        <f>SUMIF('FIS Coding'!$G$6:$G$503,'BM Items'!$A104,'FIS Coding'!V$6:V$503)</f>
        <v>421424.13950000005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x14ac:dyDescent="0.25">
      <c r="A105" t="s">
        <v>210</v>
      </c>
      <c r="B105" s="6">
        <v>1148034.6000000001</v>
      </c>
      <c r="C105" s="6">
        <f>+'[3]BM Items'!C103</f>
        <v>1042053</v>
      </c>
      <c r="D105" s="61">
        <f>SUMIF('FIS Coding'!$G$6:$G$503,'BM Items'!$A105,'FIS Coding'!Q$6:Q$503)</f>
        <v>1251337.6000000001</v>
      </c>
      <c r="E105" s="6">
        <f t="shared" si="28"/>
        <v>-103303</v>
      </c>
      <c r="F105" s="6">
        <f>SUMIF('FIS Coding'!$G$6:$G$503,'BM Items'!$A105,'FIS Coding'!P$6:P$503)</f>
        <v>1157981.6000000001</v>
      </c>
      <c r="G105" s="6">
        <f>SUMIF('FIS Coding'!$G$6:$G$503,'BM Items'!$A105,'FIS Coding'!U$6:U$503)</f>
        <v>1192721.0480000002</v>
      </c>
      <c r="H105" s="6">
        <f>SUMIF('FIS Coding'!$G$6:$G$503,'BM Items'!$A105,'FIS Coding'!V$6:V$503)</f>
        <v>1288877.7280000001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x14ac:dyDescent="0.25">
      <c r="A107" s="1" t="s">
        <v>18</v>
      </c>
      <c r="B107" s="6">
        <v>5937867.8499999996</v>
      </c>
      <c r="C107" s="6">
        <f>SUM(C101:C106)</f>
        <v>5625308</v>
      </c>
      <c r="D107" s="61">
        <f>SUM(D101:D106)</f>
        <v>6220654.0500000007</v>
      </c>
      <c r="E107" s="6">
        <f>SUM(E101:E106)</f>
        <v>-282786.20000000013</v>
      </c>
      <c r="F107" s="6">
        <f>SUM(F101:F106)</f>
        <v>5961114.5999999996</v>
      </c>
      <c r="G107" s="6">
        <f t="shared" ref="G107:H107" si="29">SUM(G101:G106)</f>
        <v>6139948.0380000006</v>
      </c>
      <c r="H107" s="6">
        <f t="shared" si="29"/>
        <v>6407273.6714999992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x14ac:dyDescent="0.25">
      <c r="A111" s="4"/>
      <c r="B111" s="15" t="s">
        <v>9</v>
      </c>
      <c r="C111" s="15" t="s">
        <v>9</v>
      </c>
      <c r="D111" s="99" t="s">
        <v>10</v>
      </c>
      <c r="E111" s="1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45" x14ac:dyDescent="0.25">
      <c r="A112" s="5"/>
      <c r="B112" s="18" t="s">
        <v>952</v>
      </c>
      <c r="C112" s="18" t="str">
        <f t="shared" ref="C112" si="30">+C97</f>
        <v>Revised Budget 2010/11</v>
      </c>
      <c r="D112" s="100" t="str">
        <f>+D97</f>
        <v>Budget Outturn 2013/14</v>
      </c>
      <c r="E112" s="18">
        <f t="shared" ref="E112:H112" si="31">+E97</f>
        <v>0</v>
      </c>
      <c r="F112" s="18" t="str">
        <f t="shared" si="31"/>
        <v>2012/13 Revised Budget</v>
      </c>
      <c r="G112" s="18" t="str">
        <f t="shared" si="31"/>
        <v>2014/15 Forward Budget</v>
      </c>
      <c r="H112" s="18" t="str">
        <f t="shared" si="31"/>
        <v>2015/2016 Forward Budget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x14ac:dyDescent="0.25">
      <c r="A113" s="2"/>
      <c r="B113" s="20" t="s">
        <v>12</v>
      </c>
      <c r="C113" s="20" t="s">
        <v>12</v>
      </c>
      <c r="D113" s="101" t="s">
        <v>12</v>
      </c>
      <c r="E113" s="20" t="s">
        <v>12</v>
      </c>
      <c r="F113" s="20" t="s">
        <v>12</v>
      </c>
      <c r="G113" s="20" t="s">
        <v>12</v>
      </c>
      <c r="H113" s="20" t="s">
        <v>12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A114" s="1" t="s"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t="s">
        <v>30</v>
      </c>
      <c r="B115" s="6">
        <v>6000</v>
      </c>
      <c r="C115" s="6">
        <f>SUMIF('FIS Coding'!$G$6:$G$503,'BM Items'!$A115,'FIS Coding'!P$6:P$503)</f>
        <v>6000</v>
      </c>
      <c r="D115" s="61">
        <f>SUMIF('FIS Coding'!$G$6:$G$503,'BM Items'!$A115,'FIS Coding'!Q$6:Q$503)</f>
        <v>4500</v>
      </c>
      <c r="E115" s="6">
        <f t="shared" ref="E115:E122" si="32">+B115-D115</f>
        <v>1500</v>
      </c>
      <c r="F115" s="6">
        <f>SUMIF('FIS Coding'!$G$6:$G$503,'BM Items'!$A115,'FIS Coding'!P$6:P$503)</f>
        <v>6000</v>
      </c>
      <c r="G115" s="6">
        <f>SUMIF('FIS Coding'!$G$6:$G$503,'BM Items'!$A115,'FIS Coding'!U$6:U$503)</f>
        <v>4500</v>
      </c>
      <c r="H115" s="6">
        <f>SUMIF('FIS Coding'!$G$6:$G$503,'BM Items'!$A115,'FIS Coding'!V$6:V$503)</f>
        <v>4500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t="s">
        <v>31</v>
      </c>
      <c r="B116" s="6">
        <v>5530</v>
      </c>
      <c r="C116" s="6">
        <f>SUMIF('FIS Coding'!$G$6:$G$503,'BM Items'!$A116,'FIS Coding'!P$6:P$503)</f>
        <v>5530</v>
      </c>
      <c r="D116" s="61">
        <f>SUMIF('FIS Coding'!$G$6:$G$503,'BM Items'!$A116,'FIS Coding'!Q$6:Q$503)</f>
        <v>5530</v>
      </c>
      <c r="E116" s="6">
        <f t="shared" si="32"/>
        <v>0</v>
      </c>
      <c r="F116" s="6">
        <f>SUMIF('FIS Coding'!$G$6:$G$503,'BM Items'!$A116,'FIS Coding'!P$6:P$503)</f>
        <v>5530</v>
      </c>
      <c r="G116" s="6">
        <f>SUMIF('FIS Coding'!$G$6:$G$503,'BM Items'!$A116,'FIS Coding'!U$6:U$503)</f>
        <v>5530</v>
      </c>
      <c r="H116" s="6">
        <f>SUMIF('FIS Coding'!$G$6:$G$503,'BM Items'!$A116,'FIS Coding'!V$6:V$503)</f>
        <v>5530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t="s">
        <v>32</v>
      </c>
      <c r="B117" s="6">
        <v>20400</v>
      </c>
      <c r="C117" s="6">
        <f>SUMIF('FIS Coding'!$G$6:$G$503,'BM Items'!$A117,'FIS Coding'!P$6:P$503)</f>
        <v>20400</v>
      </c>
      <c r="D117" s="61">
        <f>SUMIF('FIS Coding'!$G$6:$G$503,'BM Items'!$A117,'FIS Coding'!Q$6:Q$503)</f>
        <v>18000</v>
      </c>
      <c r="E117" s="6">
        <f t="shared" si="32"/>
        <v>2400</v>
      </c>
      <c r="F117" s="6">
        <f>SUMIF('FIS Coding'!$G$6:$G$503,'BM Items'!$A117,'FIS Coding'!P$6:P$503)</f>
        <v>20400</v>
      </c>
      <c r="G117" s="6">
        <f>SUMIF('FIS Coding'!$G$6:$G$503,'BM Items'!$A117,'FIS Coding'!U$6:U$503)</f>
        <v>18000</v>
      </c>
      <c r="H117" s="6">
        <f>SUMIF('FIS Coding'!$G$6:$G$503,'BM Items'!$A117,'FIS Coding'!V$6:V$503)</f>
        <v>18000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t="s">
        <v>264</v>
      </c>
      <c r="B118" s="6">
        <v>0</v>
      </c>
      <c r="C118" s="6">
        <f>SUMIF('FIS Coding'!$G$6:$G$503,'BM Items'!$A118,'FIS Coding'!P$6:P$503)</f>
        <v>0</v>
      </c>
      <c r="D118" s="61">
        <f>SUMIF('FIS Coding'!$G$6:$G$503,'BM Items'!$A118,'FIS Coding'!Q$6:Q$503)</f>
        <v>0</v>
      </c>
      <c r="E118" s="6">
        <f t="shared" si="32"/>
        <v>0</v>
      </c>
      <c r="F118" s="6">
        <f>SUMIF('FIS Coding'!$G$6:$G$503,'BM Items'!$A118,'FIS Coding'!P$6:P$503)</f>
        <v>0</v>
      </c>
      <c r="G118" s="6">
        <f>SUMIF('FIS Coding'!$G$6:$G$503,'BM Items'!$A118,'FIS Coding'!U$6:U$503)</f>
        <v>0</v>
      </c>
      <c r="H118" s="6">
        <f>SUMIF('FIS Coding'!$G$6:$G$503,'BM Items'!$A118,'FIS Coding'!V$6:V$503)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t="s">
        <v>34</v>
      </c>
      <c r="B119" s="6">
        <v>3000</v>
      </c>
      <c r="C119" s="6">
        <f>SUMIF('FIS Coding'!$G$6:$G$503,'BM Items'!$A119,'FIS Coding'!P$6:P$503)</f>
        <v>2000</v>
      </c>
      <c r="D119" s="61">
        <f>SUMIF('FIS Coding'!$G$6:$G$503,'BM Items'!$A119,'FIS Coding'!Q$6:Q$503)</f>
        <v>2000</v>
      </c>
      <c r="E119" s="6">
        <f t="shared" si="32"/>
        <v>1000</v>
      </c>
      <c r="F119" s="6">
        <f>SUMIF('FIS Coding'!$G$6:$G$503,'BM Items'!$A119,'FIS Coding'!P$6:P$503)</f>
        <v>2000</v>
      </c>
      <c r="G119" s="6">
        <f>SUMIF('FIS Coding'!$G$6:$G$503,'BM Items'!$A119,'FIS Coding'!U$6:U$503)</f>
        <v>2000</v>
      </c>
      <c r="H119" s="6">
        <f>SUMIF('FIS Coding'!$G$6:$G$503,'BM Items'!$A119,'FIS Coding'!V$6:V$503)</f>
        <v>2000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t="s">
        <v>35</v>
      </c>
      <c r="B120" s="6">
        <v>2500</v>
      </c>
      <c r="C120" s="6">
        <f>SUMIF('FIS Coding'!$G$6:$G$503,'BM Items'!$A120,'FIS Coding'!P$6:P$503)</f>
        <v>0</v>
      </c>
      <c r="D120" s="61">
        <f>SUMIF('FIS Coding'!$G$6:$G$503,'BM Items'!$A120,'FIS Coding'!Q$6:Q$503)</f>
        <v>0</v>
      </c>
      <c r="E120" s="6">
        <f t="shared" si="32"/>
        <v>2500</v>
      </c>
      <c r="F120" s="6">
        <f>SUMIF('FIS Coding'!$G$6:$G$503,'BM Items'!$A120,'FIS Coding'!P$6:P$503)</f>
        <v>0</v>
      </c>
      <c r="G120" s="6">
        <f>SUMIF('FIS Coding'!$G$6:$G$503,'BM Items'!$A120,'FIS Coding'!U$6:U$503)</f>
        <v>0</v>
      </c>
      <c r="H120" s="6">
        <f>SUMIF('FIS Coding'!$G$6:$G$503,'BM Items'!$A120,'FIS Coding'!V$6:V$503)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x14ac:dyDescent="0.25">
      <c r="A121" t="s">
        <v>36</v>
      </c>
      <c r="B121" s="6">
        <v>2579</v>
      </c>
      <c r="C121" s="6">
        <f>SUMIF('FIS Coding'!$G$6:$G$503,'BM Items'!$A121,'FIS Coding'!P$6:P$503)</f>
        <v>2579</v>
      </c>
      <c r="D121" s="61">
        <f>SUMIF('FIS Coding'!$G$6:$G$503,'BM Items'!$A121,'FIS Coding'!Q$6:Q$503)</f>
        <v>2579</v>
      </c>
      <c r="E121" s="6">
        <f t="shared" si="32"/>
        <v>0</v>
      </c>
      <c r="F121" s="6">
        <f>SUMIF('FIS Coding'!$G$6:$G$503,'BM Items'!$A121,'FIS Coding'!P$6:P$503)</f>
        <v>2579</v>
      </c>
      <c r="G121" s="6">
        <f>SUMIF('FIS Coding'!$G$6:$G$503,'BM Items'!$A121,'FIS Coding'!U$6:U$503)</f>
        <v>2579</v>
      </c>
      <c r="H121" s="6">
        <f>SUMIF('FIS Coding'!$G$6:$G$503,'BM Items'!$A121,'FIS Coding'!V$6:V$503)</f>
        <v>2579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t="s">
        <v>37</v>
      </c>
      <c r="B122" s="6">
        <v>7151</v>
      </c>
      <c r="C122" s="6">
        <f>SUMIF('FIS Coding'!$G$6:$G$503,'BM Items'!$A122,'FIS Coding'!P$6:P$503)</f>
        <v>7151</v>
      </c>
      <c r="D122" s="61">
        <f>SUMIF('FIS Coding'!$G$6:$G$503,'BM Items'!$A122,'FIS Coding'!Q$6:Q$503)</f>
        <v>6520</v>
      </c>
      <c r="E122" s="6">
        <f t="shared" si="32"/>
        <v>631</v>
      </c>
      <c r="F122" s="6">
        <f>SUMIF('FIS Coding'!$G$6:$G$503,'BM Items'!$A122,'FIS Coding'!P$6:P$503)</f>
        <v>7151</v>
      </c>
      <c r="G122" s="6">
        <f>SUMIF('FIS Coding'!$G$6:$G$503,'BM Items'!$A122,'FIS Coding'!U$6:U$503)</f>
        <v>6520</v>
      </c>
      <c r="H122" s="6">
        <f>SUMIF('FIS Coding'!$G$6:$G$503,'BM Items'!$A122,'FIS Coding'!V$6:V$503)</f>
        <v>6520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1" t="s">
        <v>18</v>
      </c>
      <c r="B124" s="6">
        <v>47160</v>
      </c>
      <c r="C124" s="6">
        <f>SUM(C115:C123)</f>
        <v>43660</v>
      </c>
      <c r="D124" s="61">
        <f>SUM(D115:D123)</f>
        <v>39129</v>
      </c>
      <c r="E124" s="6">
        <f>SUM(E115:E123)</f>
        <v>8031</v>
      </c>
      <c r="F124" s="6">
        <f t="shared" ref="F124:H124" si="33">SUM(F115:F123)</f>
        <v>43660</v>
      </c>
      <c r="G124" s="6">
        <f t="shared" si="33"/>
        <v>39129</v>
      </c>
      <c r="H124" s="6">
        <f t="shared" si="33"/>
        <v>39129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A128" s="4"/>
      <c r="B128" s="15" t="s">
        <v>9</v>
      </c>
      <c r="C128" s="15" t="s">
        <v>9</v>
      </c>
      <c r="D128" s="99" t="s">
        <v>10</v>
      </c>
      <c r="E128" s="1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45" x14ac:dyDescent="0.25">
      <c r="A129" s="5"/>
      <c r="B129" s="18" t="s">
        <v>952</v>
      </c>
      <c r="C129" s="18" t="str">
        <f t="shared" ref="C129" si="34">+C112</f>
        <v>Revised Budget 2010/11</v>
      </c>
      <c r="D129" s="100" t="str">
        <f>+D112</f>
        <v>Budget Outturn 2013/14</v>
      </c>
      <c r="E129" s="18">
        <f t="shared" ref="E129:H129" si="35">+E112</f>
        <v>0</v>
      </c>
      <c r="F129" s="18" t="str">
        <f t="shared" si="35"/>
        <v>2012/13 Revised Budget</v>
      </c>
      <c r="G129" s="18" t="str">
        <f t="shared" si="35"/>
        <v>2014/15 Forward Budget</v>
      </c>
      <c r="H129" s="18" t="str">
        <f t="shared" si="35"/>
        <v>2015/2016 Forward Budget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5">
      <c r="A130" s="2"/>
      <c r="B130" s="20" t="s">
        <v>12</v>
      </c>
      <c r="C130" s="20" t="s">
        <v>12</v>
      </c>
      <c r="D130" s="101" t="s">
        <v>12</v>
      </c>
      <c r="E130" s="2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x14ac:dyDescent="0.25">
      <c r="A131" s="1" t="s">
        <v>0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t="s">
        <v>38</v>
      </c>
      <c r="B132" s="6">
        <v>2000</v>
      </c>
      <c r="C132" s="6">
        <f>SUMIF('FIS Coding'!$G$6:$G$503,'BM Items'!$A132,'FIS Coding'!P$6:P$503)</f>
        <v>2000</v>
      </c>
      <c r="D132" s="61">
        <f>SUMIF('FIS Coding'!$G$6:$G$503,'BM Items'!$A132,'FIS Coding'!Q$6:Q$503)</f>
        <v>2000</v>
      </c>
      <c r="E132" s="6">
        <f t="shared" ref="E132:E140" si="36">+B132-D132</f>
        <v>0</v>
      </c>
      <c r="F132" s="2">
        <f>SUMIF('FIS Coding'!$G$6:$G$503,'BM Items'!$A132,'FIS Coding'!P$6:P$503)</f>
        <v>2000</v>
      </c>
      <c r="G132" s="6">
        <f>SUMIF('FIS Coding'!$G$6:$G$503,'BM Items'!$A132,'FIS Coding'!U$6:U$503)</f>
        <v>2000</v>
      </c>
      <c r="H132" s="6">
        <f>SUMIF('FIS Coding'!$G$6:$G$503,'BM Items'!$A132,'FIS Coding'!V$6:V$503)</f>
        <v>2000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x14ac:dyDescent="0.25">
      <c r="A133" t="s">
        <v>39</v>
      </c>
      <c r="B133" s="6">
        <v>0</v>
      </c>
      <c r="C133" s="6">
        <f>SUMIF('FIS Coding'!$G$6:$G$503,'BM Items'!$A133,'FIS Coding'!P$6:P$503)</f>
        <v>0</v>
      </c>
      <c r="D133" s="61">
        <f>SUMIF('FIS Coding'!$G$6:$G$503,'BM Items'!$A133,'FIS Coding'!Q$6:Q$503)</f>
        <v>0</v>
      </c>
      <c r="E133" s="6">
        <f t="shared" si="36"/>
        <v>0</v>
      </c>
      <c r="F133" s="6">
        <f>SUMIF('FIS Coding'!$G$6:$G$503,'BM Items'!$A133,'FIS Coding'!P$6:P$503)</f>
        <v>0</v>
      </c>
      <c r="G133" s="6">
        <f>SUMIF('FIS Coding'!$G$6:$G$503,'BM Items'!$A133,'FIS Coding'!U$6:U$503)</f>
        <v>0</v>
      </c>
      <c r="H133" s="6">
        <f>SUMIF('FIS Coding'!$G$6:$G$503,'BM Items'!$A133,'FIS Coding'!V$6:V$503)</f>
        <v>0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5">
      <c r="A134" t="s">
        <v>40</v>
      </c>
      <c r="B134" s="6">
        <v>7000</v>
      </c>
      <c r="C134" s="6">
        <f>SUMIF('FIS Coding'!$G$6:$G$503,'BM Items'!$A134,'FIS Coding'!P$6:P$503)</f>
        <v>7000</v>
      </c>
      <c r="D134" s="61">
        <f>SUMIF('FIS Coding'!$G$6:$G$503,'BM Items'!$A134,'FIS Coding'!Q$6:Q$503)</f>
        <v>7000</v>
      </c>
      <c r="E134" s="6">
        <f t="shared" si="36"/>
        <v>0</v>
      </c>
      <c r="F134" s="6">
        <f>SUMIF('FIS Coding'!$G$6:$G$503,'BM Items'!$A134,'FIS Coding'!P$6:P$503)</f>
        <v>7000</v>
      </c>
      <c r="G134" s="6">
        <f>SUMIF('FIS Coding'!$G$6:$G$503,'BM Items'!$A134,'FIS Coding'!U$6:U$503)</f>
        <v>7000</v>
      </c>
      <c r="H134" s="6">
        <f>SUMIF('FIS Coding'!$G$6:$G$503,'BM Items'!$A134,'FIS Coding'!V$6:V$503)</f>
        <v>7000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x14ac:dyDescent="0.25">
      <c r="A135" t="s">
        <v>41</v>
      </c>
      <c r="B135" s="6">
        <v>20000</v>
      </c>
      <c r="C135" s="6">
        <f>SUMIF('FIS Coding'!$G$6:$G$503,'BM Items'!$A135,'FIS Coding'!P$6:P$503)</f>
        <v>20000</v>
      </c>
      <c r="D135" s="61">
        <f>SUMIF('FIS Coding'!$G$6:$G$503,'BM Items'!$A135,'FIS Coding'!Q$6:Q$503)</f>
        <v>20000</v>
      </c>
      <c r="E135" s="6">
        <f t="shared" si="36"/>
        <v>0</v>
      </c>
      <c r="F135" s="6">
        <f>SUMIF('FIS Coding'!$G$6:$G$503,'BM Items'!$A135,'FIS Coding'!P$6:P$503)</f>
        <v>20000</v>
      </c>
      <c r="G135" s="6">
        <f>SUMIF('FIS Coding'!$G$6:$G$503,'BM Items'!$A135,'FIS Coding'!U$6:U$503)</f>
        <v>20000</v>
      </c>
      <c r="H135" s="6">
        <f>SUMIF('FIS Coding'!$G$6:$G$503,'BM Items'!$A135,'FIS Coding'!V$6:V$503)</f>
        <v>20000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s="50" customFormat="1" x14ac:dyDescent="0.25">
      <c r="A136" t="s">
        <v>219</v>
      </c>
      <c r="B136" s="6">
        <v>12000</v>
      </c>
      <c r="C136" s="6">
        <f>SUMIF('FIS Coding'!$G$6:$G$503,'BM Items'!$A136,'FIS Coding'!P$6:P$503)</f>
        <v>12000</v>
      </c>
      <c r="D136" s="61">
        <f>SUMIF('FIS Coding'!$G$6:$G$503,'BM Items'!$A136,'FIS Coding'!Q$6:Q$503)</f>
        <v>12000</v>
      </c>
      <c r="E136" s="6">
        <f t="shared" si="36"/>
        <v>0</v>
      </c>
      <c r="F136" s="6">
        <f>SUMIF('FIS Coding'!$G$6:$G$503,'BM Items'!$A136,'FIS Coding'!P$6:P$503)</f>
        <v>12000</v>
      </c>
      <c r="G136" s="6">
        <f>SUMIF('FIS Coding'!$G$6:$G$503,'BM Items'!$A136,'FIS Coding'!U$6:U$503)</f>
        <v>12000</v>
      </c>
      <c r="H136" s="6">
        <f>SUMIF('FIS Coding'!$G$6:$G$503,'BM Items'!$A136,'FIS Coding'!V$6:V$503)</f>
        <v>12000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x14ac:dyDescent="0.25">
      <c r="A137" t="s">
        <v>274</v>
      </c>
      <c r="B137" s="6">
        <v>20000</v>
      </c>
      <c r="C137" s="6">
        <f>SUMIF('FIS Coding'!$G$6:$G$503,'BM Items'!$A137,'FIS Coding'!P$6:P$503)</f>
        <v>50000</v>
      </c>
      <c r="D137" s="61">
        <f>SUMIF('FIS Coding'!$G$6:$G$503,'BM Items'!$A137,'FIS Coding'!Q$6:Q$503)</f>
        <v>50000</v>
      </c>
      <c r="E137" s="6">
        <f t="shared" si="36"/>
        <v>-30000</v>
      </c>
      <c r="F137" s="6">
        <f>SUMIF('FIS Coding'!$G$6:$G$503,'BM Items'!$A137,'FIS Coding'!P$6:P$503)</f>
        <v>50000</v>
      </c>
      <c r="G137" s="6">
        <f>SUMIF('FIS Coding'!$G$6:$G$503,'BM Items'!$A137,'FIS Coding'!U$6:U$503)</f>
        <v>50000</v>
      </c>
      <c r="H137" s="6">
        <f>SUMIF('FIS Coding'!$G$6:$G$503,'BM Items'!$A137,'FIS Coding'!V$6:V$503)</f>
        <v>50000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t="s">
        <v>42</v>
      </c>
      <c r="B138" s="6">
        <v>200000</v>
      </c>
      <c r="C138" s="6">
        <f>SUMIF('FIS Coding'!$G$6:$G$503,'BM Items'!$A138,'FIS Coding'!P$6:P$503)</f>
        <v>248000</v>
      </c>
      <c r="D138" s="61">
        <f>SUMIF('FIS Coding'!$G$6:$G$503,'BM Items'!$A138,'FIS Coding'!Q$6:Q$503)</f>
        <v>248000</v>
      </c>
      <c r="E138" s="6">
        <f t="shared" si="36"/>
        <v>-48000</v>
      </c>
      <c r="F138" s="6">
        <f>SUMIF('FIS Coding'!$G$6:$G$503,'BM Items'!$A138,'FIS Coding'!P$6:P$503)</f>
        <v>248000</v>
      </c>
      <c r="G138" s="6">
        <f>SUMIF('FIS Coding'!$G$6:$G$503,'BM Items'!$A138,'FIS Coding'!U$6:U$503)</f>
        <v>248000</v>
      </c>
      <c r="H138" s="6">
        <f>SUMIF('FIS Coding'!$G$6:$G$503,'BM Items'!$A138,'FIS Coding'!V$6:V$503)</f>
        <v>248000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x14ac:dyDescent="0.25">
      <c r="A139" t="s">
        <v>263</v>
      </c>
      <c r="B139" s="6">
        <v>5000</v>
      </c>
      <c r="C139" s="6">
        <f>SUMIF('FIS Coding'!$G$6:$G$503,'BM Items'!$A139,'FIS Coding'!P$6:P$503)</f>
        <v>5000</v>
      </c>
      <c r="D139" s="61">
        <f>SUMIF('FIS Coding'!$G$6:$G$503,'BM Items'!$A139,'FIS Coding'!Q$6:Q$503)</f>
        <v>5000</v>
      </c>
      <c r="E139" s="6">
        <f t="shared" si="36"/>
        <v>0</v>
      </c>
      <c r="F139" s="6">
        <f>SUMIF('FIS Coding'!$G$6:$G$503,'BM Items'!$A139,'FIS Coding'!P$6:P$503)</f>
        <v>5000</v>
      </c>
      <c r="G139" s="6">
        <f>SUMIF('FIS Coding'!$G$6:$G$503,'BM Items'!$A139,'FIS Coding'!U$6:U$503)</f>
        <v>5000</v>
      </c>
      <c r="H139" s="6">
        <f>SUMIF('FIS Coding'!$G$6:$G$503,'BM Items'!$A139,'FIS Coding'!V$6:V$503)</f>
        <v>5000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t="s">
        <v>43</v>
      </c>
      <c r="B140" s="6">
        <v>30000</v>
      </c>
      <c r="C140" s="6">
        <f>SUMIF('FIS Coding'!$G$6:$G$503,'BM Items'!$A140,'FIS Coding'!P$6:P$503)</f>
        <v>0</v>
      </c>
      <c r="D140" s="61">
        <f>SUMIF('FIS Coding'!$G$6:$G$503,'BM Items'!$A140,'FIS Coding'!Q$6:Q$503)</f>
        <v>0</v>
      </c>
      <c r="E140" s="6">
        <f t="shared" si="36"/>
        <v>30000</v>
      </c>
      <c r="F140" s="6">
        <f>SUMIF('FIS Coding'!$G$6:$G$503,'BM Items'!$A140,'FIS Coding'!P$6:P$503)</f>
        <v>0</v>
      </c>
      <c r="G140" s="6">
        <f>SUMIF('FIS Coding'!$G$6:$G$503,'BM Items'!$A140,'FIS Coding'!U$6:U$503)</f>
        <v>0</v>
      </c>
      <c r="H140" s="6">
        <f>SUMIF('FIS Coding'!$G$6:$G$503,'BM Items'!$A140,'FIS Coding'!V$6:V$503)</f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x14ac:dyDescent="0.2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1" t="s">
        <v>18</v>
      </c>
      <c r="B142" s="6">
        <v>296000</v>
      </c>
      <c r="C142" s="6">
        <f>SUM(C132:C141)</f>
        <v>344000</v>
      </c>
      <c r="D142" s="61">
        <f>SUM(D132:D141)</f>
        <v>344000</v>
      </c>
      <c r="E142" s="6">
        <f>SUM(E132:E141)</f>
        <v>-48000</v>
      </c>
      <c r="F142" s="6">
        <f t="shared" ref="F142:H142" si="37">SUM(F132:F141)</f>
        <v>344000</v>
      </c>
      <c r="G142" s="6">
        <f t="shared" si="37"/>
        <v>344000</v>
      </c>
      <c r="H142" s="6">
        <f t="shared" si="37"/>
        <v>344000</v>
      </c>
      <c r="I142" s="2"/>
      <c r="J142" s="6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x14ac:dyDescent="0.25"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x14ac:dyDescent="0.2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4"/>
      <c r="B146" s="15" t="s">
        <v>9</v>
      </c>
      <c r="C146" s="15" t="s">
        <v>9</v>
      </c>
      <c r="D146" s="99" t="s">
        <v>10</v>
      </c>
      <c r="E146" s="1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45" x14ac:dyDescent="0.25">
      <c r="A147" s="5"/>
      <c r="B147" s="18" t="s">
        <v>952</v>
      </c>
      <c r="C147" s="18" t="str">
        <f t="shared" ref="C147" si="38">+C129</f>
        <v>Revised Budget 2010/11</v>
      </c>
      <c r="D147" s="100" t="str">
        <f>+D129</f>
        <v>Budget Outturn 2013/14</v>
      </c>
      <c r="E147" s="18">
        <f t="shared" ref="E147:H147" si="39">+E129</f>
        <v>0</v>
      </c>
      <c r="F147" s="18" t="str">
        <f t="shared" si="39"/>
        <v>2012/13 Revised Budget</v>
      </c>
      <c r="G147" s="18" t="str">
        <f t="shared" si="39"/>
        <v>2014/15 Forward Budget</v>
      </c>
      <c r="H147" s="18" t="str">
        <f t="shared" si="39"/>
        <v>2015/2016 Forward Budget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s="13" customFormat="1" x14ac:dyDescent="0.25">
      <c r="A148" s="3"/>
      <c r="B148" s="20" t="s">
        <v>12</v>
      </c>
      <c r="C148" s="20" t="s">
        <v>12</v>
      </c>
      <c r="D148" s="101" t="s">
        <v>12</v>
      </c>
      <c r="E148" s="20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t="s">
        <v>220</v>
      </c>
      <c r="B149" s="6">
        <v>2050300</v>
      </c>
      <c r="C149" s="6">
        <f>SUMIF('FIS Coding'!$G$6:$G$503,'BM Items'!$A149,'FIS Coding'!P$6:P$503)</f>
        <v>1707140</v>
      </c>
      <c r="D149" s="61">
        <f>SUMIF('FIS Coding'!$G$6:$G$503,'BM Items'!$A149,'FIS Coding'!Q$6:Q$503)</f>
        <v>0</v>
      </c>
      <c r="F149" s="6">
        <f>SUMIF('FIS Coding'!$G$6:$G$503,'BM Items'!$A149,'FIS Coding'!P$6:P$503)</f>
        <v>1707140</v>
      </c>
      <c r="G149" s="6">
        <f>SUMIF('FIS Coding'!$G$6:$G$503,'BM Items'!$A149,'FIS Coding'!U$6:U$503)</f>
        <v>0</v>
      </c>
      <c r="H149" s="6">
        <f>SUMIF('FIS Coding'!$G$6:$G$503,'BM Items'!$A149,'FIS Coding'!V$6:V$503)</f>
        <v>0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4"/>
      <c r="B153" s="15" t="s">
        <v>9</v>
      </c>
      <c r="C153" s="15" t="s">
        <v>9</v>
      </c>
      <c r="D153" s="99" t="s">
        <v>10</v>
      </c>
      <c r="E153" s="1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45" x14ac:dyDescent="0.25">
      <c r="A154" s="5"/>
      <c r="B154" s="18" t="s">
        <v>952</v>
      </c>
      <c r="C154" s="18" t="str">
        <f t="shared" ref="C154" si="40">+C147</f>
        <v>Revised Budget 2010/11</v>
      </c>
      <c r="D154" s="100" t="str">
        <f>+D147</f>
        <v>Budget Outturn 2013/14</v>
      </c>
      <c r="E154" s="18">
        <f t="shared" ref="E154:H154" si="41">+E147</f>
        <v>0</v>
      </c>
      <c r="F154" s="18" t="str">
        <f t="shared" si="41"/>
        <v>2012/13 Revised Budget</v>
      </c>
      <c r="G154" s="18" t="str">
        <f t="shared" si="41"/>
        <v>2014/15 Forward Budget</v>
      </c>
      <c r="H154" s="18" t="str">
        <f t="shared" si="41"/>
        <v>2015/2016 Forward Budget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"/>
      <c r="B155" s="20" t="s">
        <v>12</v>
      </c>
      <c r="C155" s="20" t="s">
        <v>12</v>
      </c>
      <c r="D155" s="101" t="s">
        <v>12</v>
      </c>
      <c r="E155" s="2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1" t="s">
        <v>0</v>
      </c>
      <c r="B156" s="20"/>
      <c r="C156" s="20"/>
      <c r="D156" s="101"/>
      <c r="E156" s="2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t="s">
        <v>268</v>
      </c>
      <c r="B157" s="6">
        <v>479242</v>
      </c>
      <c r="C157" s="6">
        <f>SUMIF('FIS Coding'!$G$6:$G$503,'BM Items'!$A157,'FIS Coding'!P$6:P$503)</f>
        <v>1637642</v>
      </c>
      <c r="D157" s="104">
        <f>SUMIF('FIS Coding'!$G$6:$G$503,'BM Items'!$A157,'FIS Coding'!Q$6:Q$503)</f>
        <v>500000</v>
      </c>
      <c r="E157" s="5">
        <f t="shared" ref="E157:E161" si="42">+B157-D157</f>
        <v>-20758</v>
      </c>
      <c r="F157" s="5">
        <f>SUMIF('FIS Coding'!$G$6:$G$503,'BM Items'!$A157,'FIS Coding'!P$6:P$503)</f>
        <v>1637642</v>
      </c>
      <c r="G157" s="5">
        <f>SUMIF('FIS Coding'!$G$6:$G$503,'BM Items'!$A157,'FIS Coding'!U$6:U$503)</f>
        <v>0</v>
      </c>
      <c r="H157" s="5">
        <f>SUMIF('FIS Coding'!$G$6:$G$503,'BM Items'!$A157,'FIS Coding'!V$6:V$503)</f>
        <v>0</v>
      </c>
      <c r="I157" s="5"/>
      <c r="J157" s="5"/>
      <c r="K157" s="5"/>
      <c r="L157" s="5">
        <v>2027463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t="s">
        <v>267</v>
      </c>
      <c r="B158" s="6">
        <v>368246</v>
      </c>
      <c r="C158" s="6">
        <f>SUMIF('FIS Coding'!$G$6:$G$503,'BM Items'!$A158,'FIS Coding'!P$6:P$503)</f>
        <v>946246</v>
      </c>
      <c r="D158" s="103">
        <f>SUMIF('FIS Coding'!$G$6:$G$503,'BM Items'!$A158,'FIS Coding'!Q$6:Q$503)</f>
        <v>350000</v>
      </c>
      <c r="E158" s="2">
        <f t="shared" si="42"/>
        <v>18246</v>
      </c>
      <c r="F158" s="2">
        <f>SUMIF('FIS Coding'!$G$6:$G$503,'BM Items'!$A158,'FIS Coding'!P$6:P$503)</f>
        <v>946246</v>
      </c>
      <c r="G158" s="5">
        <f>SUMIF('FIS Coding'!$G$6:$G$503,'BM Items'!$A158,'FIS Coding'!U$6:U$503)</f>
        <v>0</v>
      </c>
      <c r="H158" s="5">
        <f>SUMIF('FIS Coding'!$G$6:$G$503,'BM Items'!$A158,'FIS Coding'!V$6:V$503)</f>
        <v>0</v>
      </c>
      <c r="I158" s="2"/>
      <c r="J158" s="2"/>
      <c r="K158" s="2"/>
      <c r="L158" s="2">
        <v>47190797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t="s">
        <v>270</v>
      </c>
      <c r="B159" s="6">
        <v>20000</v>
      </c>
      <c r="C159" s="6">
        <f>SUMIF('FIS Coding'!$G$6:$G$503,'BM Items'!$A159,'FIS Coding'!P$6:P$503)</f>
        <v>0</v>
      </c>
      <c r="D159" s="104">
        <f>SUMIF('FIS Coding'!$G$6:$G$503,'BM Items'!$A159,'FIS Coding'!Q$6:Q$503)</f>
        <v>0</v>
      </c>
      <c r="E159" s="5">
        <f t="shared" si="42"/>
        <v>20000</v>
      </c>
      <c r="F159" s="5">
        <f>SUMIF('FIS Coding'!$G$6:$G$503,'BM Items'!$A159,'FIS Coding'!P$6:P$503)</f>
        <v>0</v>
      </c>
      <c r="G159" s="5">
        <f>SUMIF('FIS Coding'!$G$6:$G$503,'BM Items'!$A159,'FIS Coding'!U$6:U$503)</f>
        <v>0</v>
      </c>
      <c r="H159" s="5">
        <f>SUMIF('FIS Coding'!$G$6:$G$503,'BM Items'!$A159,'FIS Coding'!V$6:V$503)</f>
        <v>0</v>
      </c>
      <c r="I159" s="5"/>
      <c r="J159" s="5"/>
      <c r="K159" s="5"/>
      <c r="L159" s="5">
        <v>372878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A160" t="s">
        <v>269</v>
      </c>
      <c r="B160" s="6">
        <v>164654</v>
      </c>
      <c r="C160" s="6">
        <f>SUMIF('FIS Coding'!$G$6:$G$503,'BM Items'!$A160,'FIS Coding'!P$6:P$503)</f>
        <v>436654</v>
      </c>
      <c r="D160" s="103">
        <f>SUMIF('FIS Coding'!$G$6:$G$503,'BM Items'!$A160,'FIS Coding'!Q$6:Q$503)</f>
        <v>100000</v>
      </c>
      <c r="E160" s="2">
        <f t="shared" si="42"/>
        <v>64654</v>
      </c>
      <c r="F160" s="2">
        <f>SUMIF('FIS Coding'!$G$6:$G$503,'BM Items'!$A160,'FIS Coding'!P$6:P$503)</f>
        <v>436654</v>
      </c>
      <c r="G160" s="5">
        <f>SUMIF('FIS Coding'!$G$6:$G$503,'BM Items'!$A160,'FIS Coding'!U$6:U$503)</f>
        <v>0</v>
      </c>
      <c r="H160" s="5">
        <f>SUMIF('FIS Coding'!$G$6:$G$503,'BM Items'!$A160,'FIS Coding'!V$6:V$503)</f>
        <v>0</v>
      </c>
      <c r="I160" s="2"/>
      <c r="J160" s="2"/>
      <c r="K160" s="2"/>
      <c r="L160" s="2">
        <v>472776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t="s">
        <v>271</v>
      </c>
      <c r="B161" s="6">
        <v>47000</v>
      </c>
      <c r="C161" s="6">
        <f>SUMIF('FIS Coding'!$G$6:$G$503,'BM Items'!$A161,'FIS Coding'!P$6:P$503)</f>
        <v>50000</v>
      </c>
      <c r="D161" s="104">
        <f>SUMIF('FIS Coding'!$G$6:$G$503,'BM Items'!$A161,'FIS Coding'!Q$6:Q$503)</f>
        <v>50000</v>
      </c>
      <c r="E161" s="5">
        <f t="shared" si="42"/>
        <v>-3000</v>
      </c>
      <c r="F161" s="5">
        <f>SUMIF('FIS Coding'!$G$6:$G$503,'BM Items'!$A161,'FIS Coding'!P$6:P$503)</f>
        <v>50000</v>
      </c>
      <c r="G161" s="5">
        <f>SUMIF('FIS Coding'!$G$6:$G$503,'BM Items'!$A161,'FIS Coding'!U$6:U$503)</f>
        <v>0</v>
      </c>
      <c r="H161" s="5">
        <f>SUMIF('FIS Coding'!$G$6:$G$503,'BM Items'!$A161,'FIS Coding'!V$6:V$503)</f>
        <v>0</v>
      </c>
      <c r="I161" s="5"/>
      <c r="J161" s="5"/>
      <c r="K161" s="5"/>
      <c r="L161" s="5">
        <v>5246786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x14ac:dyDescent="0.25">
      <c r="G162" s="2"/>
      <c r="H162" s="2"/>
      <c r="I162" s="2"/>
      <c r="J162" s="2"/>
      <c r="K162" s="2"/>
      <c r="L162" s="2">
        <v>42001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1" t="s">
        <v>14</v>
      </c>
      <c r="G163" s="5"/>
      <c r="H163" s="5"/>
      <c r="I163" s="5"/>
      <c r="J163" s="5"/>
      <c r="K163" s="5"/>
      <c r="L163" s="5">
        <v>267653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x14ac:dyDescent="0.25">
      <c r="A164" t="s">
        <v>277</v>
      </c>
      <c r="B164" s="6">
        <v>-86331</v>
      </c>
      <c r="C164" s="6">
        <f>SUMIF('FIS Coding'!$G$6:$G$503,'BM Items'!$A164,'FIS Coding'!P$6:P$503)</f>
        <v>0</v>
      </c>
      <c r="D164" s="61">
        <f>-'[6]Advisor Fees 2013-14'!$B$7</f>
        <v>-80000</v>
      </c>
      <c r="E164" s="6">
        <f t="shared" ref="E164" si="43">+B164-D164</f>
        <v>-6331</v>
      </c>
      <c r="F164" s="6">
        <f>-'[6]Advisor Fees 2013-14'!$F$7</f>
        <v>-233488.66559999998</v>
      </c>
      <c r="G164" s="6">
        <f>SUMIF('FIS Coding'!$G$6:$G$503,'BM Items'!$A164,'FIS Coding'!T$6:T$503)</f>
        <v>0</v>
      </c>
      <c r="H164" s="6">
        <f>SUMIF('FIS Coding'!$G$6:$G$503,'BM Items'!$A164,'FIS Coding'!U$6:U$503)</f>
        <v>0</v>
      </c>
      <c r="I164" s="2"/>
      <c r="J164" s="2"/>
      <c r="K164" s="2"/>
      <c r="L164" s="2">
        <v>700601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x14ac:dyDescent="0.25">
      <c r="G165" s="5"/>
      <c r="H165" s="5"/>
      <c r="I165" s="5"/>
      <c r="J165" s="5"/>
      <c r="K165" s="5"/>
      <c r="L165" s="5">
        <f>SUM(L157:L164)</f>
        <v>56320955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x14ac:dyDescent="0.25">
      <c r="A166" s="1" t="s">
        <v>18</v>
      </c>
      <c r="B166" s="6">
        <v>992811</v>
      </c>
      <c r="C166" s="6">
        <f>SUM(C157:C164)</f>
        <v>3070542</v>
      </c>
      <c r="D166" s="61">
        <f>SUM(D157:D164)</f>
        <v>920000</v>
      </c>
      <c r="E166" s="6">
        <f>SUM(E157:E164)</f>
        <v>72811</v>
      </c>
      <c r="F166" s="6">
        <f t="shared" ref="F166:H166" si="44">SUM(F157:F164)</f>
        <v>2837053.3344000001</v>
      </c>
      <c r="G166" s="6">
        <f t="shared" si="44"/>
        <v>0</v>
      </c>
      <c r="H166" s="6">
        <f t="shared" si="44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x14ac:dyDescent="0.2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x14ac:dyDescent="0.25">
      <c r="A170" s="4"/>
      <c r="B170" s="15" t="s">
        <v>9</v>
      </c>
      <c r="C170" s="15" t="s">
        <v>9</v>
      </c>
      <c r="D170" s="99" t="s">
        <v>10</v>
      </c>
      <c r="E170" s="15"/>
    </row>
    <row r="171" spans="1:40" ht="45" x14ac:dyDescent="0.25">
      <c r="A171" s="5"/>
      <c r="B171" s="18" t="s">
        <v>952</v>
      </c>
      <c r="C171" s="18" t="str">
        <f t="shared" ref="C171" si="45">+C154</f>
        <v>Revised Budget 2010/11</v>
      </c>
      <c r="D171" s="100" t="str">
        <f>+D154</f>
        <v>Budget Outturn 2013/14</v>
      </c>
      <c r="E171" s="18">
        <f t="shared" ref="E171:H171" si="46">+E154</f>
        <v>0</v>
      </c>
      <c r="F171" s="18" t="str">
        <f t="shared" si="46"/>
        <v>2012/13 Revised Budget</v>
      </c>
      <c r="G171" s="18" t="str">
        <f t="shared" si="46"/>
        <v>2014/15 Forward Budget</v>
      </c>
      <c r="H171" s="18" t="str">
        <f t="shared" si="46"/>
        <v>2015/2016 Forward Budget</v>
      </c>
    </row>
    <row r="172" spans="1:40" x14ac:dyDescent="0.25">
      <c r="A172" s="3"/>
      <c r="B172" s="20" t="s">
        <v>12</v>
      </c>
      <c r="C172" s="20" t="s">
        <v>12</v>
      </c>
      <c r="D172" s="101" t="s">
        <v>12</v>
      </c>
      <c r="E172" s="20"/>
    </row>
    <row r="173" spans="1:40" x14ac:dyDescent="0.25">
      <c r="A173" t="s">
        <v>222</v>
      </c>
      <c r="B173" s="6">
        <v>-399639.47</v>
      </c>
      <c r="C173" s="6">
        <f>+'[3]BM Items'!C170</f>
        <v>-987158</v>
      </c>
      <c r="D173" s="61">
        <f>SUMIF('FIS Coding'!$G$6:$G$503,'BM Items'!$A173,'FIS Coding'!Q$6:Q$503)</f>
        <v>-1061800</v>
      </c>
      <c r="E173" s="6">
        <f t="shared" ref="E173:E176" si="47">+B173-D173</f>
        <v>662160.53</v>
      </c>
      <c r="F173" s="6">
        <f>SUMIF('FIS Coding'!$G$6:$G$503,'BM Items'!$A173,'FIS Coding'!P$6:P$503)</f>
        <v>-856800</v>
      </c>
      <c r="G173" s="6">
        <f>SUMIF('FIS Coding'!$G$6:$G$503,'BM Items'!$A173,'FIS Coding'!U$6:U$503)</f>
        <v>-1083036</v>
      </c>
      <c r="H173" s="6">
        <f>SUMIF('FIS Coding'!$G$6:$G$503,'BM Items'!$A173,'FIS Coding'!V$6:V$503)</f>
        <v>-1104696.72</v>
      </c>
    </row>
    <row r="174" spans="1:40" x14ac:dyDescent="0.25">
      <c r="A174" t="s">
        <v>230</v>
      </c>
      <c r="B174" s="6">
        <v>0</v>
      </c>
      <c r="C174" s="6">
        <f>+'[3]BM Items'!C171</f>
        <v>0</v>
      </c>
      <c r="D174" s="61">
        <f>SUMIF('FIS Coding'!$G$6:$G$503,'BM Items'!$A174,'FIS Coding'!Q$6:Q$503)</f>
        <v>0</v>
      </c>
      <c r="E174" s="6">
        <f t="shared" si="47"/>
        <v>0</v>
      </c>
      <c r="F174" s="6">
        <f>SUMIF('FIS Coding'!$G$6:$G$503,'BM Items'!$A174,'FIS Coding'!P$6:P$503)</f>
        <v>0</v>
      </c>
      <c r="G174" s="6">
        <f>SUMIF('FIS Coding'!$G$6:$G$503,'BM Items'!$A174,'FIS Coding'!U$6:U$503)</f>
        <v>0</v>
      </c>
      <c r="H174" s="6">
        <f>SUMIF('FIS Coding'!$G$6:$G$503,'BM Items'!$A174,'FIS Coding'!V$6:V$503)</f>
        <v>0</v>
      </c>
    </row>
    <row r="175" spans="1:40" x14ac:dyDescent="0.25">
      <c r="A175" t="s">
        <v>227</v>
      </c>
      <c r="B175" s="6">
        <v>0</v>
      </c>
      <c r="C175" s="6">
        <f>+'[3]BM Items'!C172</f>
        <v>0</v>
      </c>
      <c r="D175" s="61">
        <f>SUMIF('FIS Coding'!$G$6:$G$503,'BM Items'!$A175,'FIS Coding'!Q$6:Q$503)</f>
        <v>0</v>
      </c>
      <c r="E175" s="6">
        <f t="shared" si="47"/>
        <v>0</v>
      </c>
      <c r="F175" s="6">
        <f>SUMIF('FIS Coding'!$G$6:$G$503,'BM Items'!$A175,'FIS Coding'!P$6:P$503)</f>
        <v>0</v>
      </c>
      <c r="G175" s="6">
        <f>SUMIF('FIS Coding'!$G$6:$G$503,'BM Items'!$A175,'FIS Coding'!U$6:U$503)</f>
        <v>0</v>
      </c>
      <c r="H175" s="6">
        <f>SUMIF('FIS Coding'!$G$6:$G$503,'BM Items'!$A175,'FIS Coding'!V$6:V$503)</f>
        <v>0</v>
      </c>
    </row>
    <row r="176" spans="1:40" x14ac:dyDescent="0.25">
      <c r="A176" t="s">
        <v>224</v>
      </c>
      <c r="B176" s="6">
        <v>1329574</v>
      </c>
      <c r="C176" s="6">
        <f>SUMIF('FIS Coding'!$G$6:$G$503,'BM Items'!$A176,'FIS Coding'!P$6:P$503)</f>
        <v>0</v>
      </c>
      <c r="D176" s="61">
        <f>+F176</f>
        <v>1329574</v>
      </c>
      <c r="E176" s="6">
        <f t="shared" si="47"/>
        <v>0</v>
      </c>
      <c r="F176" s="6">
        <f>+B176</f>
        <v>1329574</v>
      </c>
      <c r="G176" s="6">
        <f>+D176*$L$176</f>
        <v>1369461.22</v>
      </c>
      <c r="H176" s="6">
        <f>+G176*$L$176</f>
        <v>1410545.0566</v>
      </c>
      <c r="L176">
        <v>1.03</v>
      </c>
    </row>
    <row r="181" spans="1:8" x14ac:dyDescent="0.25">
      <c r="A181" s="4"/>
      <c r="B181" s="15" t="s">
        <v>9</v>
      </c>
      <c r="C181" s="15" t="s">
        <v>9</v>
      </c>
      <c r="D181" s="99" t="s">
        <v>10</v>
      </c>
      <c r="E181" s="15"/>
    </row>
    <row r="182" spans="1:8" ht="45" x14ac:dyDescent="0.25">
      <c r="A182" s="5"/>
      <c r="B182" s="18" t="s">
        <v>952</v>
      </c>
      <c r="C182" s="18" t="str">
        <f t="shared" ref="C182" si="48">+C171</f>
        <v>Revised Budget 2010/11</v>
      </c>
      <c r="D182" s="100" t="str">
        <f>+D171</f>
        <v>Budget Outturn 2013/14</v>
      </c>
      <c r="E182" s="18">
        <f t="shared" ref="E182:H182" si="49">+E171</f>
        <v>0</v>
      </c>
      <c r="F182" s="18" t="str">
        <f t="shared" si="49"/>
        <v>2012/13 Revised Budget</v>
      </c>
      <c r="G182" s="18" t="str">
        <f t="shared" si="49"/>
        <v>2014/15 Forward Budget</v>
      </c>
      <c r="H182" s="18" t="str">
        <f t="shared" si="49"/>
        <v>2015/2016 Forward Budget</v>
      </c>
    </row>
    <row r="183" spans="1:8" x14ac:dyDescent="0.25">
      <c r="A183" s="3"/>
      <c r="B183" s="20" t="s">
        <v>12</v>
      </c>
      <c r="C183" s="20" t="s">
        <v>12</v>
      </c>
      <c r="D183" s="101" t="s">
        <v>12</v>
      </c>
      <c r="E183" s="20"/>
    </row>
    <row r="184" spans="1:8" x14ac:dyDescent="0.25">
      <c r="A184" t="s">
        <v>239</v>
      </c>
      <c r="B184" s="6">
        <v>0</v>
      </c>
      <c r="C184" s="6">
        <f>+'[3]BM Items'!C181</f>
        <v>0</v>
      </c>
      <c r="D184" s="61">
        <f>SUMIF('FIS Coding'!$G$6:$G$503,'BM Items'!$A184,'FIS Coding'!Q$6:Q$503)</f>
        <v>0</v>
      </c>
      <c r="E184" s="6">
        <f t="shared" ref="E184:E189" si="50">+B184-D184</f>
        <v>0</v>
      </c>
      <c r="F184" s="6">
        <v>-279000</v>
      </c>
      <c r="G184" s="6">
        <f>SUMIF('FIS Coding'!$G$6:$G$503,'BM Items'!$A184,'FIS Coding'!U$6:U$503)</f>
        <v>0</v>
      </c>
      <c r="H184" s="6">
        <f>SUMIF('FIS Coding'!$G$6:$G$503,'BM Items'!$A184,'FIS Coding'!V$6:V$503)</f>
        <v>0</v>
      </c>
    </row>
    <row r="185" spans="1:8" x14ac:dyDescent="0.25">
      <c r="A185" t="s">
        <v>240</v>
      </c>
      <c r="B185" s="6">
        <v>0</v>
      </c>
      <c r="C185" s="6">
        <v>0</v>
      </c>
      <c r="D185" s="61">
        <f>SUMIF('FIS Coding'!$G$6:$G$503,'BM Items'!$A185,'FIS Coding'!Q$6:Q$503)</f>
        <v>0</v>
      </c>
      <c r="E185" s="6">
        <f t="shared" si="50"/>
        <v>0</v>
      </c>
      <c r="F185" s="6">
        <f>-2017000+279000</f>
        <v>-1738000</v>
      </c>
      <c r="G185" s="6">
        <f>SUMIF('FIS Coding'!$G$6:$G$503,'BM Items'!$A185,'FIS Coding'!U$6:U$503)</f>
        <v>0</v>
      </c>
      <c r="H185" s="6">
        <f>SUMIF('FIS Coding'!$G$6:$G$503,'BM Items'!$A185,'FIS Coding'!V$6:V$503)</f>
        <v>0</v>
      </c>
    </row>
    <row r="186" spans="1:8" x14ac:dyDescent="0.25">
      <c r="A186" t="s">
        <v>241</v>
      </c>
      <c r="B186" s="6">
        <v>0</v>
      </c>
      <c r="C186" s="6">
        <v>0</v>
      </c>
      <c r="D186" s="61">
        <v>0</v>
      </c>
      <c r="E186" s="6">
        <f t="shared" si="50"/>
        <v>0</v>
      </c>
      <c r="F186" s="6">
        <v>-15212000</v>
      </c>
      <c r="G186" s="6">
        <f>SUMIF('FIS Coding'!$G$6:$G$503,'BM Items'!$A186,'FIS Coding'!U$6:U$503)</f>
        <v>0</v>
      </c>
      <c r="H186" s="6">
        <f>SUMIF('FIS Coding'!$G$6:$G$503,'BM Items'!$A186,'FIS Coding'!V$6:V$503)</f>
        <v>0</v>
      </c>
    </row>
    <row r="187" spans="1:8" x14ac:dyDescent="0.25">
      <c r="A187" t="s">
        <v>288</v>
      </c>
      <c r="B187" s="22">
        <v>0</v>
      </c>
      <c r="C187" s="6">
        <v>0</v>
      </c>
      <c r="D187" s="61">
        <v>0</v>
      </c>
      <c r="E187" s="6">
        <f t="shared" si="50"/>
        <v>0</v>
      </c>
      <c r="F187" s="6">
        <v>-4978000</v>
      </c>
      <c r="G187" s="6">
        <v>0</v>
      </c>
      <c r="H187" s="6">
        <v>0</v>
      </c>
    </row>
    <row r="188" spans="1:8" x14ac:dyDescent="0.25">
      <c r="A188" t="s">
        <v>242</v>
      </c>
      <c r="B188" s="6">
        <v>0</v>
      </c>
      <c r="C188" s="6">
        <v>0</v>
      </c>
      <c r="D188" s="61">
        <f>SUMIF('FIS Coding'!$G$6:$G$503,'BM Items'!$A188,'FIS Coding'!Q$6:Q$503)</f>
        <v>0</v>
      </c>
      <c r="E188" s="6">
        <f t="shared" si="50"/>
        <v>0</v>
      </c>
      <c r="F188" s="6">
        <v>-23733000</v>
      </c>
      <c r="G188" s="6">
        <f>SUMIF('FIS Coding'!$G$6:$G$503,'BM Items'!$A188,'FIS Coding'!U$6:U$503)</f>
        <v>0</v>
      </c>
      <c r="H188" s="6">
        <f>SUMIF('FIS Coding'!$G$6:$G$503,'BM Items'!$A188,'FIS Coding'!V$6:V$503)</f>
        <v>0</v>
      </c>
    </row>
    <row r="189" spans="1:8" x14ac:dyDescent="0.25">
      <c r="A189" t="s">
        <v>289</v>
      </c>
      <c r="B189" s="6">
        <v>0</v>
      </c>
      <c r="C189" s="6">
        <f>+'[3]BM Items'!C186</f>
        <v>0</v>
      </c>
      <c r="D189" s="61">
        <v>0</v>
      </c>
      <c r="E189" s="6">
        <f t="shared" si="50"/>
        <v>0</v>
      </c>
      <c r="F189" s="6">
        <f>SUMIF('FIS Coding'!$G$6:$G$503,'BM Items'!$A189,'FIS Coding'!P$6:P$503)</f>
        <v>0</v>
      </c>
      <c r="G189" s="6">
        <f>SUMIF('FIS Coding'!$G$6:$G$503,'BM Items'!$A189,'FIS Coding'!U$6:U$503)</f>
        <v>0</v>
      </c>
      <c r="H189" s="6">
        <f>SUMIF('FIS Coding'!$G$6:$G$503,'BM Items'!$A189,'FIS Coding'!V$6:V$503)</f>
        <v>0</v>
      </c>
    </row>
    <row r="190" spans="1:8" x14ac:dyDescent="0.25">
      <c r="F190" s="6">
        <f>SUM(F184:F189)</f>
        <v>-45940000</v>
      </c>
    </row>
  </sheetData>
  <autoFilter ref="A1:L189"/>
  <pageMargins left="0.19685039370078741" right="0.11811023622047245" top="0.74803149606299213" bottom="0.74803149606299213" header="0.31496062992125984" footer="0.31496062992125984"/>
  <pageSetup paperSize="9" scale="90" fitToHeight="1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56"/>
  <sheetViews>
    <sheetView topLeftCell="H214" workbookViewId="0">
      <selection activeCell="I260" sqref="I260"/>
    </sheetView>
  </sheetViews>
  <sheetFormatPr defaultRowHeight="15" x14ac:dyDescent="0.25"/>
  <cols>
    <col min="1" max="1" width="19.140625" customWidth="1"/>
    <col min="2" max="3" width="12.7109375" customWidth="1"/>
    <col min="4" max="4" width="12.140625" customWidth="1"/>
    <col min="5" max="5" width="13.7109375" customWidth="1"/>
    <col min="6" max="6" width="20.42578125" customWidth="1"/>
    <col min="7" max="7" width="39.28515625" customWidth="1"/>
    <col min="8" max="8" width="9.140625" customWidth="1"/>
    <col min="9" max="9" width="9.140625" style="71" customWidth="1"/>
    <col min="10" max="10" width="11.85546875" style="9" customWidth="1"/>
    <col min="11" max="13" width="37.42578125" customWidth="1"/>
    <col min="14" max="14" width="35.85546875" customWidth="1"/>
    <col min="15" max="15" width="10.42578125" style="6" customWidth="1"/>
    <col min="16" max="16" width="10.85546875" style="6" customWidth="1"/>
    <col min="17" max="17" width="16" style="6" customWidth="1"/>
    <col min="18" max="18" width="10.85546875" style="6" hidden="1" customWidth="1"/>
    <col min="19" max="19" width="12.7109375" hidden="1" customWidth="1"/>
    <col min="20" max="20" width="14.7109375" hidden="1" customWidth="1"/>
    <col min="21" max="21" width="14.42578125" hidden="1" customWidth="1"/>
    <col min="22" max="22" width="14.85546875" hidden="1" customWidth="1"/>
    <col min="23" max="23" width="11.28515625" hidden="1" customWidth="1"/>
    <col min="24" max="24" width="19" hidden="1" customWidth="1"/>
    <col min="25" max="25" width="17.42578125" hidden="1" customWidth="1"/>
    <col min="26" max="26" width="12.85546875" hidden="1" customWidth="1"/>
    <col min="27" max="28" width="9.140625" hidden="1" customWidth="1"/>
    <col min="29" max="29" width="12.7109375" bestFit="1" customWidth="1"/>
    <col min="30" max="30" width="18.7109375" bestFit="1" customWidth="1"/>
    <col min="34" max="34" width="18.140625" bestFit="1" customWidth="1"/>
  </cols>
  <sheetData>
    <row r="1" spans="1:30" s="11" customFormat="1" x14ac:dyDescent="0.25">
      <c r="E1" s="23" t="s">
        <v>137</v>
      </c>
      <c r="I1" s="67"/>
      <c r="J1" s="12"/>
      <c r="O1" s="22"/>
      <c r="P1" s="22"/>
      <c r="Q1" s="22"/>
      <c r="R1" s="22"/>
    </row>
    <row r="2" spans="1:30" s="11" customFormat="1" x14ac:dyDescent="0.25">
      <c r="I2" s="67"/>
      <c r="J2" s="12"/>
      <c r="O2" s="22"/>
      <c r="P2" s="22"/>
      <c r="Q2" s="22"/>
      <c r="R2" s="22"/>
      <c r="U2" s="22"/>
    </row>
    <row r="3" spans="1:30" s="27" customFormat="1" ht="45" x14ac:dyDescent="0.25">
      <c r="E3" s="24" t="s">
        <v>138</v>
      </c>
      <c r="F3" s="24" t="s">
        <v>139</v>
      </c>
      <c r="G3" s="24" t="s">
        <v>140</v>
      </c>
      <c r="H3" s="24" t="s">
        <v>134</v>
      </c>
      <c r="I3" s="68" t="s">
        <v>64</v>
      </c>
      <c r="J3" s="25"/>
      <c r="K3" s="24" t="s">
        <v>141</v>
      </c>
      <c r="L3" s="24" t="s">
        <v>142</v>
      </c>
      <c r="M3" s="24" t="s">
        <v>143</v>
      </c>
      <c r="N3" s="24" t="s">
        <v>144</v>
      </c>
      <c r="O3" s="26" t="s">
        <v>243</v>
      </c>
      <c r="P3" s="26" t="s">
        <v>928</v>
      </c>
      <c r="Q3" s="26" t="s">
        <v>920</v>
      </c>
      <c r="R3" s="26" t="s">
        <v>314</v>
      </c>
      <c r="S3" s="26" t="s">
        <v>930</v>
      </c>
      <c r="U3" s="26" t="s">
        <v>921</v>
      </c>
      <c r="V3" s="26" t="s">
        <v>929</v>
      </c>
      <c r="AC3" s="27" t="s">
        <v>969</v>
      </c>
    </row>
    <row r="4" spans="1:30" s="45" customFormat="1" x14ac:dyDescent="0.25">
      <c r="A4" s="45" t="str">
        <f>CONCATENATE(B4,C4)</f>
        <v>PALAA7200 Total</v>
      </c>
      <c r="B4" s="45" t="s">
        <v>432</v>
      </c>
      <c r="C4" s="46" t="s">
        <v>914</v>
      </c>
      <c r="D4" s="45" t="s">
        <v>432</v>
      </c>
      <c r="E4" s="43" t="s">
        <v>0</v>
      </c>
      <c r="F4" s="43" t="s">
        <v>224</v>
      </c>
      <c r="G4" s="43" t="s">
        <v>224</v>
      </c>
      <c r="H4" s="55" t="s">
        <v>316</v>
      </c>
      <c r="I4" s="53">
        <v>7200</v>
      </c>
      <c r="J4" s="48" t="str">
        <f>CONCATENATE(H4,I4)</f>
        <v>PALAA7200</v>
      </c>
      <c r="K4" s="43" t="str">
        <f>VLOOKUP($H4,'[7]Objective Codes'!$A$4:$F$197,4,FALSE)</f>
        <v>ASSET MANAGEMENT REVENUE A/C   .</v>
      </c>
      <c r="L4" s="43" t="str">
        <f>VLOOKUP($H4,'[7]Objective Codes'!$A$4:$F$197,5,FALSE)</f>
        <v>GENERAL.                       .</v>
      </c>
      <c r="M4" s="43" t="str">
        <f>VLOOKUP($H4,'[7]Objective Codes'!$A$4:$F$197,6,FALSE)</f>
        <v>GENERAL.                       .</v>
      </c>
      <c r="O4" s="30"/>
      <c r="P4" s="49"/>
      <c r="Q4" s="44"/>
      <c r="R4" s="44">
        <f>Q4-P4</f>
        <v>0</v>
      </c>
    </row>
    <row r="5" spans="1:30" s="45" customFormat="1" x14ac:dyDescent="0.25">
      <c r="A5" s="45" t="str">
        <f t="shared" ref="A5:A70" si="0">CONCATENATE(B5,C5)</f>
        <v>PAAAA7005 Total</v>
      </c>
      <c r="B5" s="45" t="s">
        <v>433</v>
      </c>
      <c r="C5" s="46" t="s">
        <v>914</v>
      </c>
      <c r="D5" s="45" t="s">
        <v>433</v>
      </c>
      <c r="E5" s="43"/>
      <c r="F5" s="43"/>
      <c r="G5" s="43"/>
      <c r="H5" s="55" t="s">
        <v>344</v>
      </c>
      <c r="I5" s="53">
        <v>7005</v>
      </c>
      <c r="J5" s="48" t="str">
        <f>CONCATENATE(H5,I5)</f>
        <v>PAAAA7005</v>
      </c>
      <c r="K5" s="43" t="str">
        <f>VLOOKUP($H5,'[7]Objective Codes'!$A$4:$F$197,4,FALSE)</f>
        <v>FIXED ASSETS</v>
      </c>
      <c r="L5" s="43" t="str">
        <f>VLOOKUP($H5,'[7]Objective Codes'!$A$4:$F$197,5,FALSE)</f>
        <v>REVALUATION</v>
      </c>
      <c r="M5" s="43" t="str">
        <f>VLOOKUP($H5,'[7]Objective Codes'!$A$4:$F$197,6,FALSE)</f>
        <v>IMPAIRMENT</v>
      </c>
      <c r="O5" s="30"/>
      <c r="P5" s="49"/>
      <c r="Q5" s="44"/>
      <c r="R5" s="44">
        <f t="shared" ref="R5:R70" si="1">Q5-P5</f>
        <v>0</v>
      </c>
      <c r="X5" s="56" t="s">
        <v>430</v>
      </c>
    </row>
    <row r="6" spans="1:30" s="43" customFormat="1" x14ac:dyDescent="0.25">
      <c r="A6" s="45" t="str">
        <f t="shared" si="0"/>
        <v>PCAAA100 Total</v>
      </c>
      <c r="B6" s="43" t="s">
        <v>434</v>
      </c>
      <c r="C6" s="46" t="s">
        <v>914</v>
      </c>
      <c r="D6" s="43" t="s">
        <v>434</v>
      </c>
      <c r="E6" s="43" t="s">
        <v>0</v>
      </c>
      <c r="F6" s="43" t="s">
        <v>145</v>
      </c>
      <c r="G6" s="43" t="s">
        <v>1</v>
      </c>
      <c r="H6" s="43" t="s">
        <v>65</v>
      </c>
      <c r="I6" s="69">
        <v>100</v>
      </c>
      <c r="J6" s="48" t="str">
        <f t="shared" ref="J6:J24" si="2">CONCATENATE(H6,I6)</f>
        <v>PCAAA100</v>
      </c>
      <c r="K6" s="43" t="str">
        <f>VLOOKUP($H6,'[7]Objective Codes'!$A$4:$F$197,4,FALSE)</f>
        <v>GENERAL</v>
      </c>
      <c r="L6" s="43" t="str">
        <f>VLOOKUP($H6,'[7]Objective Codes'!$A$4:$F$197,5,FALSE)</f>
        <v>GENERAL</v>
      </c>
      <c r="M6" s="43" t="str">
        <f>VLOOKUP($H6,'[7]Objective Codes'!$A$4:$F$197,6,FALSE)</f>
        <v>GENERAL</v>
      </c>
      <c r="N6" s="43" t="e">
        <f>VLOOKUP(I6,'[7]Subjective Codes'!$C$3:$D$133,2,FALSE)</f>
        <v>#N/A</v>
      </c>
      <c r="O6" s="22"/>
      <c r="P6" s="49">
        <f>+'[8]2013-14 Basic &amp; Honarium'!$P$4</f>
        <v>81387.742574257441</v>
      </c>
      <c r="Q6" s="44">
        <f>+'[8]2013-14 Basic &amp; Honarium'!$M$4</f>
        <v>82201.62000000001</v>
      </c>
      <c r="R6" s="44">
        <f t="shared" si="1"/>
        <v>813.87742574256845</v>
      </c>
      <c r="S6" s="45"/>
      <c r="T6" s="45"/>
      <c r="U6" s="45">
        <f>+Q6*1.015</f>
        <v>83434.6443</v>
      </c>
      <c r="V6" s="45">
        <f>+U6*1.015</f>
        <v>84686.163964499996</v>
      </c>
      <c r="W6" s="49">
        <f>+V6-Q6</f>
        <v>2484.543964499986</v>
      </c>
      <c r="X6" s="49"/>
      <c r="AC6" s="45">
        <f>VLOOKUP(A:A,'[9]Bud Info 1.03 11am'!$1:$1048576,11,FALSE)</f>
        <v>82202</v>
      </c>
      <c r="AD6" s="44">
        <f>+Q6-AC6</f>
        <v>-0.3799999999901047</v>
      </c>
    </row>
    <row r="7" spans="1:30" s="43" customFormat="1" x14ac:dyDescent="0.25">
      <c r="A7" s="45" t="str">
        <f t="shared" si="0"/>
        <v>PCAAA101 Total</v>
      </c>
      <c r="B7" s="43" t="s">
        <v>435</v>
      </c>
      <c r="C7" s="46" t="s">
        <v>914</v>
      </c>
      <c r="D7" s="43" t="s">
        <v>435</v>
      </c>
      <c r="E7" s="43" t="s">
        <v>0</v>
      </c>
      <c r="F7" s="43" t="s">
        <v>145</v>
      </c>
      <c r="G7" s="43" t="s">
        <v>1</v>
      </c>
      <c r="H7" s="43" t="s">
        <v>65</v>
      </c>
      <c r="I7" s="69">
        <v>101</v>
      </c>
      <c r="J7" s="48" t="str">
        <f t="shared" si="2"/>
        <v>PCAAA101</v>
      </c>
      <c r="K7" s="43" t="str">
        <f>VLOOKUP($H7,'[7]Objective Codes'!$A$4:$F$197,4,FALSE)</f>
        <v>GENERAL</v>
      </c>
      <c r="L7" s="43" t="str">
        <f>VLOOKUP($H7,'[7]Objective Codes'!$A$4:$F$197,5,FALSE)</f>
        <v>GENERAL</v>
      </c>
      <c r="M7" s="43" t="str">
        <f>VLOOKUP($H7,'[7]Objective Codes'!$A$4:$F$197,6,FALSE)</f>
        <v>GENERAL</v>
      </c>
      <c r="N7" s="43" t="e">
        <f>VLOOKUP(I7,'[7]Subjective Codes'!$C$3:$D$133,2,FALSE)</f>
        <v>#N/A</v>
      </c>
      <c r="O7" s="22"/>
      <c r="P7" s="49"/>
      <c r="Q7" s="44"/>
      <c r="R7" s="44"/>
      <c r="S7" s="45"/>
      <c r="T7" s="45"/>
      <c r="U7" s="45">
        <f t="shared" ref="U7:U69" si="3">+Q7*1.015</f>
        <v>0</v>
      </c>
      <c r="V7" s="45">
        <f t="shared" ref="V7:V69" si="4">+U7*1.015</f>
        <v>0</v>
      </c>
      <c r="W7" s="49"/>
      <c r="X7" s="49"/>
      <c r="AC7" s="45"/>
      <c r="AD7" s="44">
        <f t="shared" ref="AD7:AD70" si="5">+Q7-AC7</f>
        <v>0</v>
      </c>
    </row>
    <row r="8" spans="1:30" s="43" customFormat="1" x14ac:dyDescent="0.25">
      <c r="A8" s="45" t="str">
        <f t="shared" si="0"/>
        <v>PCAAA102 Total</v>
      </c>
      <c r="B8" s="43" t="s">
        <v>436</v>
      </c>
      <c r="C8" s="46" t="s">
        <v>914</v>
      </c>
      <c r="D8" s="43" t="s">
        <v>436</v>
      </c>
      <c r="E8" s="43" t="s">
        <v>0</v>
      </c>
      <c r="F8" s="43" t="s">
        <v>145</v>
      </c>
      <c r="G8" s="43" t="s">
        <v>1</v>
      </c>
      <c r="H8" s="43" t="s">
        <v>65</v>
      </c>
      <c r="I8" s="69">
        <v>102</v>
      </c>
      <c r="J8" s="48" t="str">
        <f t="shared" si="2"/>
        <v>PCAAA102</v>
      </c>
      <c r="K8" s="43" t="str">
        <f>VLOOKUP($H8,'[7]Objective Codes'!$A$4:$F$197,4,FALSE)</f>
        <v>GENERAL</v>
      </c>
      <c r="L8" s="43" t="str">
        <f>VLOOKUP($H8,'[7]Objective Codes'!$A$4:$F$197,5,FALSE)</f>
        <v>GENERAL</v>
      </c>
      <c r="M8" s="43" t="str">
        <f>VLOOKUP($H8,'[7]Objective Codes'!$A$4:$F$197,6,FALSE)</f>
        <v>GENERAL</v>
      </c>
      <c r="N8" s="43" t="e">
        <f>VLOOKUP(I8,'[7]Subjective Codes'!$C$3:$D$133,2,FALSE)</f>
        <v>#N/A</v>
      </c>
      <c r="O8" s="22"/>
      <c r="P8" s="49"/>
      <c r="Q8" s="44"/>
      <c r="R8" s="44">
        <f t="shared" si="1"/>
        <v>0</v>
      </c>
      <c r="S8" s="45"/>
      <c r="T8" s="45"/>
      <c r="U8" s="45">
        <f t="shared" si="3"/>
        <v>0</v>
      </c>
      <c r="V8" s="45">
        <f t="shared" si="4"/>
        <v>0</v>
      </c>
      <c r="W8" s="49">
        <f t="shared" ref="W8:W71" si="6">+V8-Q8</f>
        <v>0</v>
      </c>
      <c r="X8" s="49"/>
      <c r="AC8" s="45">
        <f>VLOOKUP(A:A,'[9]Bud Info 1.03 11am'!$1:$1048576,11,FALSE)</f>
        <v>0</v>
      </c>
      <c r="AD8" s="44">
        <f t="shared" si="5"/>
        <v>0</v>
      </c>
    </row>
    <row r="9" spans="1:30" s="43" customFormat="1" x14ac:dyDescent="0.25">
      <c r="A9" s="45" t="str">
        <f t="shared" si="0"/>
        <v>PCAAA103 Total</v>
      </c>
      <c r="B9" s="43" t="s">
        <v>437</v>
      </c>
      <c r="C9" s="46" t="s">
        <v>914</v>
      </c>
      <c r="D9" s="43" t="s">
        <v>437</v>
      </c>
      <c r="E9" s="43" t="s">
        <v>0</v>
      </c>
      <c r="F9" s="43" t="s">
        <v>145</v>
      </c>
      <c r="G9" s="43" t="s">
        <v>1</v>
      </c>
      <c r="H9" s="43" t="s">
        <v>65</v>
      </c>
      <c r="I9" s="69">
        <v>103</v>
      </c>
      <c r="J9" s="48" t="str">
        <f t="shared" si="2"/>
        <v>PCAAA103</v>
      </c>
      <c r="K9" s="43" t="str">
        <f>VLOOKUP($H9,'[7]Objective Codes'!$A$4:$F$197,4,FALSE)</f>
        <v>GENERAL</v>
      </c>
      <c r="L9" s="43" t="str">
        <f>VLOOKUP($H9,'[7]Objective Codes'!$A$4:$F$197,5,FALSE)</f>
        <v>GENERAL</v>
      </c>
      <c r="M9" s="43" t="str">
        <f>VLOOKUP($H9,'[7]Objective Codes'!$A$4:$F$197,6,FALSE)</f>
        <v>GENERAL</v>
      </c>
      <c r="N9" s="43" t="e">
        <f>VLOOKUP(I9,'[7]Subjective Codes'!$C$3:$D$133,2,FALSE)</f>
        <v>#N/A</v>
      </c>
      <c r="O9" s="22"/>
      <c r="P9" s="49">
        <f>+'[8]2013-14 Ni'!$L$4</f>
        <v>9498.3960396039583</v>
      </c>
      <c r="Q9" s="44">
        <f>+'[8]2013-14 Ni'!$J$4</f>
        <v>9593.3799999999992</v>
      </c>
      <c r="R9" s="44">
        <f t="shared" si="1"/>
        <v>94.983960396040857</v>
      </c>
      <c r="S9" s="45"/>
      <c r="T9" s="45"/>
      <c r="U9" s="45">
        <f t="shared" si="3"/>
        <v>9737.2806999999975</v>
      </c>
      <c r="V9" s="45">
        <f t="shared" si="4"/>
        <v>9883.3399104999971</v>
      </c>
      <c r="W9" s="49">
        <f t="shared" si="6"/>
        <v>289.95991049999793</v>
      </c>
      <c r="X9" s="49"/>
      <c r="AC9" s="45">
        <f>VLOOKUP(A:A,'[9]Bud Info 1.03 11am'!$1:$1048576,11,FALSE)</f>
        <v>9593</v>
      </c>
      <c r="AD9" s="44">
        <f t="shared" si="5"/>
        <v>0.37999999999919964</v>
      </c>
    </row>
    <row r="10" spans="1:30" s="43" customFormat="1" x14ac:dyDescent="0.25">
      <c r="A10" s="45" t="str">
        <f t="shared" si="0"/>
        <v>PCAAA104 Total</v>
      </c>
      <c r="B10" s="43" t="s">
        <v>438</v>
      </c>
      <c r="C10" s="46" t="s">
        <v>914</v>
      </c>
      <c r="D10" s="43" t="s">
        <v>438</v>
      </c>
      <c r="E10" s="43" t="s">
        <v>0</v>
      </c>
      <c r="F10" s="43" t="s">
        <v>145</v>
      </c>
      <c r="G10" s="43" t="s">
        <v>1</v>
      </c>
      <c r="H10" s="43" t="s">
        <v>65</v>
      </c>
      <c r="I10" s="69">
        <v>104</v>
      </c>
      <c r="J10" s="48" t="str">
        <f t="shared" si="2"/>
        <v>PCAAA104</v>
      </c>
      <c r="K10" s="43" t="str">
        <f>VLOOKUP($H10,'[7]Objective Codes'!$A$4:$F$197,4,FALSE)</f>
        <v>GENERAL</v>
      </c>
      <c r="L10" s="43" t="str">
        <f>VLOOKUP($H10,'[7]Objective Codes'!$A$4:$F$197,5,FALSE)</f>
        <v>GENERAL</v>
      </c>
      <c r="M10" s="43" t="str">
        <f>VLOOKUP($H10,'[7]Objective Codes'!$A$4:$F$197,6,FALSE)</f>
        <v>GENERAL</v>
      </c>
      <c r="N10" s="43" t="e">
        <f>VLOOKUP(I10,'[7]Subjective Codes'!$C$3:$D$133,2,FALSE)</f>
        <v>#N/A</v>
      </c>
      <c r="O10" s="22"/>
      <c r="P10" s="49">
        <f>+'[8]2013-14 Pens'!$N$5</f>
        <v>15266.020039041288</v>
      </c>
      <c r="Q10" s="44">
        <f>+'[8]2013-14 Pens'!$L$5</f>
        <v>15418.6802394317</v>
      </c>
      <c r="R10" s="44">
        <f t="shared" si="1"/>
        <v>152.66020039041177</v>
      </c>
      <c r="S10" s="45"/>
      <c r="T10" s="45"/>
      <c r="U10" s="45">
        <f t="shared" si="3"/>
        <v>15649.960443023174</v>
      </c>
      <c r="V10" s="45">
        <f t="shared" si="4"/>
        <v>15884.709849668519</v>
      </c>
      <c r="W10" s="49">
        <f t="shared" si="6"/>
        <v>466.02961023681928</v>
      </c>
      <c r="X10" s="49"/>
      <c r="AC10" s="45">
        <f>VLOOKUP(A:A,'[9]Bud Info 1.03 11am'!$1:$1048576,11,FALSE)</f>
        <v>15419</v>
      </c>
      <c r="AD10" s="44">
        <f t="shared" si="5"/>
        <v>-0.3197605682998983</v>
      </c>
    </row>
    <row r="11" spans="1:30" s="43" customFormat="1" x14ac:dyDescent="0.25">
      <c r="A11" s="45" t="str">
        <f t="shared" si="0"/>
        <v>PCAAA110 Total</v>
      </c>
      <c r="B11" s="43" t="s">
        <v>439</v>
      </c>
      <c r="C11" s="46" t="s">
        <v>914</v>
      </c>
      <c r="D11" s="43" t="s">
        <v>439</v>
      </c>
      <c r="E11" s="43" t="s">
        <v>0</v>
      </c>
      <c r="F11" s="43" t="s">
        <v>145</v>
      </c>
      <c r="G11" s="43" t="s">
        <v>1</v>
      </c>
      <c r="H11" s="43" t="s">
        <v>65</v>
      </c>
      <c r="I11" s="69">
        <v>110</v>
      </c>
      <c r="J11" s="48" t="str">
        <f t="shared" si="2"/>
        <v>PCAAA110</v>
      </c>
      <c r="K11" s="43" t="str">
        <f>VLOOKUP($H11,'[7]Objective Codes'!$A$4:$F$197,4,FALSE)</f>
        <v>GENERAL</v>
      </c>
      <c r="L11" s="43" t="str">
        <f>VLOOKUP($H11,'[7]Objective Codes'!$A$4:$F$197,5,FALSE)</f>
        <v>GENERAL</v>
      </c>
      <c r="M11" s="43" t="str">
        <f>VLOOKUP($H11,'[7]Objective Codes'!$A$4:$F$197,6,FALSE)</f>
        <v>GENERAL</v>
      </c>
      <c r="N11" s="43" t="e">
        <f>VLOOKUP(I11,'[7]Subjective Codes'!$C$3:$D$133,2,FALSE)</f>
        <v>#N/A</v>
      </c>
      <c r="O11" s="22"/>
      <c r="P11" s="49">
        <f>+'[8]2013-14 Basic &amp; Honarium'!$P$8</f>
        <v>198655.65346534655</v>
      </c>
      <c r="Q11" s="44">
        <f>+'[8]2013-14 Basic &amp; Honarium'!$M$8</f>
        <v>200642.21000000002</v>
      </c>
      <c r="R11" s="44">
        <f t="shared" si="1"/>
        <v>1986.5565346534713</v>
      </c>
      <c r="S11" s="45"/>
      <c r="T11" s="45"/>
      <c r="U11" s="45">
        <f t="shared" si="3"/>
        <v>203651.84315</v>
      </c>
      <c r="V11" s="45">
        <f t="shared" si="4"/>
        <v>206706.62079724998</v>
      </c>
      <c r="W11" s="49">
        <f t="shared" si="6"/>
        <v>6064.4107972499623</v>
      </c>
      <c r="X11" s="49"/>
      <c r="AC11" s="45">
        <f>VLOOKUP(A:A,'[9]Bud Info 1.03 11am'!$1:$1048576,11,FALSE)</f>
        <v>200642</v>
      </c>
      <c r="AD11" s="44">
        <f t="shared" si="5"/>
        <v>0.21000000002095476</v>
      </c>
    </row>
    <row r="12" spans="1:30" s="43" customFormat="1" x14ac:dyDescent="0.25">
      <c r="A12" s="45" t="str">
        <f t="shared" si="0"/>
        <v>PCAAA111 Total</v>
      </c>
      <c r="B12" s="43" t="s">
        <v>440</v>
      </c>
      <c r="C12" s="46" t="s">
        <v>914</v>
      </c>
      <c r="D12" s="43" t="s">
        <v>440</v>
      </c>
      <c r="E12" s="43" t="s">
        <v>0</v>
      </c>
      <c r="F12" s="43" t="s">
        <v>145</v>
      </c>
      <c r="G12" s="43" t="s">
        <v>1</v>
      </c>
      <c r="H12" s="43" t="s">
        <v>65</v>
      </c>
      <c r="I12" s="69">
        <v>111</v>
      </c>
      <c r="J12" s="48" t="str">
        <f t="shared" si="2"/>
        <v>PCAAA111</v>
      </c>
      <c r="K12" s="43" t="str">
        <f>VLOOKUP($H12,'[7]Objective Codes'!$A$4:$F$197,4,FALSE)</f>
        <v>GENERAL</v>
      </c>
      <c r="L12" s="43" t="str">
        <f>VLOOKUP($H12,'[7]Objective Codes'!$A$4:$F$197,5,FALSE)</f>
        <v>GENERAL</v>
      </c>
      <c r="M12" s="43" t="str">
        <f>VLOOKUP($H12,'[7]Objective Codes'!$A$4:$F$197,6,FALSE)</f>
        <v>GENERAL</v>
      </c>
      <c r="N12" s="43" t="e">
        <f>VLOOKUP(I12,'[7]Subjective Codes'!$C$3:$D$133,2,FALSE)</f>
        <v>#N/A</v>
      </c>
      <c r="O12" s="22"/>
      <c r="P12" s="49"/>
      <c r="Q12" s="44"/>
      <c r="R12" s="44">
        <f t="shared" si="1"/>
        <v>0</v>
      </c>
      <c r="S12" s="45"/>
      <c r="T12" s="45"/>
      <c r="U12" s="45">
        <f t="shared" si="3"/>
        <v>0</v>
      </c>
      <c r="V12" s="45">
        <f t="shared" si="4"/>
        <v>0</v>
      </c>
      <c r="W12" s="49">
        <f t="shared" si="6"/>
        <v>0</v>
      </c>
      <c r="X12" s="49"/>
      <c r="AC12" s="45"/>
      <c r="AD12" s="44">
        <f t="shared" si="5"/>
        <v>0</v>
      </c>
    </row>
    <row r="13" spans="1:30" s="43" customFormat="1" x14ac:dyDescent="0.25">
      <c r="A13" s="45" t="str">
        <f t="shared" si="0"/>
        <v>PCAAA112 Total</v>
      </c>
      <c r="B13" s="43" t="s">
        <v>441</v>
      </c>
      <c r="C13" s="46" t="s">
        <v>914</v>
      </c>
      <c r="D13" s="43" t="s">
        <v>441</v>
      </c>
      <c r="E13" s="43" t="s">
        <v>0</v>
      </c>
      <c r="F13" s="43" t="s">
        <v>145</v>
      </c>
      <c r="G13" s="43" t="s">
        <v>1</v>
      </c>
      <c r="H13" s="43" t="s">
        <v>65</v>
      </c>
      <c r="I13" s="69">
        <v>112</v>
      </c>
      <c r="J13" s="48" t="str">
        <f t="shared" si="2"/>
        <v>PCAAA112</v>
      </c>
      <c r="K13" s="43" t="str">
        <f>VLOOKUP($H13,'[7]Objective Codes'!$A$4:$F$197,4,FALSE)</f>
        <v>GENERAL</v>
      </c>
      <c r="L13" s="43" t="str">
        <f>VLOOKUP($H13,'[7]Objective Codes'!$A$4:$F$197,5,FALSE)</f>
        <v>GENERAL</v>
      </c>
      <c r="M13" s="43" t="str">
        <f>VLOOKUP($H13,'[7]Objective Codes'!$A$4:$F$197,6,FALSE)</f>
        <v>GENERAL</v>
      </c>
      <c r="N13" s="43" t="e">
        <f>VLOOKUP(I13,'[7]Subjective Codes'!$C$3:$D$133,2,FALSE)</f>
        <v>#N/A</v>
      </c>
      <c r="O13" s="22"/>
      <c r="P13" s="49"/>
      <c r="Q13" s="44"/>
      <c r="R13" s="44">
        <f t="shared" si="1"/>
        <v>0</v>
      </c>
      <c r="S13" s="45"/>
      <c r="T13" s="45"/>
      <c r="U13" s="45">
        <f t="shared" si="3"/>
        <v>0</v>
      </c>
      <c r="V13" s="45">
        <f t="shared" si="4"/>
        <v>0</v>
      </c>
      <c r="W13" s="49">
        <f t="shared" si="6"/>
        <v>0</v>
      </c>
      <c r="X13" s="49"/>
      <c r="AC13" s="45">
        <f>VLOOKUP(A:A,'[9]Bud Info 1.03 11am'!$1:$1048576,11,FALSE)</f>
        <v>0</v>
      </c>
      <c r="AD13" s="44">
        <f t="shared" si="5"/>
        <v>0</v>
      </c>
    </row>
    <row r="14" spans="1:30" s="43" customFormat="1" x14ac:dyDescent="0.25">
      <c r="A14" s="45" t="str">
        <f t="shared" si="0"/>
        <v>PCAAA113 Total</v>
      </c>
      <c r="B14" s="43" t="s">
        <v>442</v>
      </c>
      <c r="C14" s="46" t="s">
        <v>914</v>
      </c>
      <c r="D14" s="43" t="s">
        <v>442</v>
      </c>
      <c r="E14" s="43" t="s">
        <v>0</v>
      </c>
      <c r="F14" s="43" t="s">
        <v>145</v>
      </c>
      <c r="G14" s="43" t="s">
        <v>1</v>
      </c>
      <c r="H14" s="43" t="s">
        <v>65</v>
      </c>
      <c r="I14" s="69">
        <v>113</v>
      </c>
      <c r="J14" s="48" t="str">
        <f t="shared" si="2"/>
        <v>PCAAA113</v>
      </c>
      <c r="K14" s="43" t="str">
        <f>VLOOKUP($H14,'[7]Objective Codes'!$A$4:$F$197,4,FALSE)</f>
        <v>GENERAL</v>
      </c>
      <c r="L14" s="43" t="str">
        <f>VLOOKUP($H14,'[7]Objective Codes'!$A$4:$F$197,5,FALSE)</f>
        <v>GENERAL</v>
      </c>
      <c r="M14" s="43" t="str">
        <f>VLOOKUP($H14,'[7]Objective Codes'!$A$4:$F$197,6,FALSE)</f>
        <v>GENERAL</v>
      </c>
      <c r="N14" s="43" t="e">
        <f>VLOOKUP(I14,'[7]Subjective Codes'!$C$3:$D$133,2,FALSE)</f>
        <v>#N/A</v>
      </c>
      <c r="O14" s="22"/>
      <c r="P14" s="49">
        <f>+'[8]2013-14 Ni'!$L$8</f>
        <v>21540.801980198019</v>
      </c>
      <c r="Q14" s="44">
        <f>+'[8]2013-14 Ni'!$J$8</f>
        <v>21756.21</v>
      </c>
      <c r="R14" s="44">
        <f t="shared" si="1"/>
        <v>215.40801980198012</v>
      </c>
      <c r="S14" s="45"/>
      <c r="T14" s="45"/>
      <c r="U14" s="45">
        <f t="shared" si="3"/>
        <v>22082.553149999996</v>
      </c>
      <c r="V14" s="45">
        <f t="shared" si="4"/>
        <v>22413.791447249994</v>
      </c>
      <c r="W14" s="49">
        <f t="shared" si="6"/>
        <v>657.58144724999511</v>
      </c>
      <c r="X14" s="49"/>
      <c r="AC14" s="45">
        <f>VLOOKUP(A:A,'[9]Bud Info 1.03 11am'!$1:$1048576,11,FALSE)</f>
        <v>21756</v>
      </c>
      <c r="AD14" s="44">
        <f t="shared" si="5"/>
        <v>0.20999999999912689</v>
      </c>
    </row>
    <row r="15" spans="1:30" s="43" customFormat="1" x14ac:dyDescent="0.25">
      <c r="A15" s="45" t="str">
        <f t="shared" si="0"/>
        <v>PCAAA114 Total</v>
      </c>
      <c r="B15" s="43" t="s">
        <v>443</v>
      </c>
      <c r="C15" s="46" t="s">
        <v>914</v>
      </c>
      <c r="D15" s="43" t="s">
        <v>443</v>
      </c>
      <c r="E15" s="43" t="s">
        <v>0</v>
      </c>
      <c r="F15" s="43" t="s">
        <v>145</v>
      </c>
      <c r="G15" s="43" t="s">
        <v>1</v>
      </c>
      <c r="H15" s="43" t="s">
        <v>65</v>
      </c>
      <c r="I15" s="69">
        <v>114</v>
      </c>
      <c r="J15" s="48" t="str">
        <f t="shared" si="2"/>
        <v>PCAAA114</v>
      </c>
      <c r="K15" s="43" t="str">
        <f>VLOOKUP($H15,'[7]Objective Codes'!$A$4:$F$197,4,FALSE)</f>
        <v>GENERAL</v>
      </c>
      <c r="L15" s="43" t="str">
        <f>VLOOKUP($H15,'[7]Objective Codes'!$A$4:$F$197,5,FALSE)</f>
        <v>GENERAL</v>
      </c>
      <c r="M15" s="43" t="str">
        <f>VLOOKUP($H15,'[7]Objective Codes'!$A$4:$F$197,6,FALSE)</f>
        <v>GENERAL</v>
      </c>
      <c r="N15" s="43" t="e">
        <f>VLOOKUP(I15,'[7]Subjective Codes'!$C$3:$D$133,2,FALSE)</f>
        <v>#N/A</v>
      </c>
      <c r="O15" s="22"/>
      <c r="P15" s="49">
        <f>+'[8]2013-14 Pens'!$N$9</f>
        <v>36961.05546520932</v>
      </c>
      <c r="Q15" s="44">
        <f>+'[8]2013-14 Pens'!$L$9</f>
        <v>37330.666019861412</v>
      </c>
      <c r="R15" s="44">
        <f t="shared" si="1"/>
        <v>369.61055465209211</v>
      </c>
      <c r="S15" s="45"/>
      <c r="T15" s="45"/>
      <c r="U15" s="45">
        <f t="shared" si="3"/>
        <v>37890.626010159329</v>
      </c>
      <c r="V15" s="45">
        <f t="shared" si="4"/>
        <v>38458.985400311714</v>
      </c>
      <c r="W15" s="49">
        <f t="shared" si="6"/>
        <v>1128.3193804503026</v>
      </c>
      <c r="X15" s="49"/>
      <c r="AC15" s="45">
        <f>VLOOKUP(A:A,'[9]Bud Info 1.03 11am'!$1:$1048576,11,FALSE)</f>
        <v>37331</v>
      </c>
      <c r="AD15" s="44">
        <f t="shared" si="5"/>
        <v>-0.33398013858823106</v>
      </c>
    </row>
    <row r="16" spans="1:30" s="43" customFormat="1" x14ac:dyDescent="0.25">
      <c r="A16" s="45" t="str">
        <f t="shared" si="0"/>
        <v>PCAAA400 Total</v>
      </c>
      <c r="B16" s="43" t="s">
        <v>444</v>
      </c>
      <c r="C16" s="46" t="s">
        <v>914</v>
      </c>
      <c r="D16" s="43" t="s">
        <v>444</v>
      </c>
      <c r="E16" s="43" t="s">
        <v>0</v>
      </c>
      <c r="F16" s="43" t="s">
        <v>145</v>
      </c>
      <c r="G16" s="43" t="s">
        <v>1</v>
      </c>
      <c r="H16" s="43" t="s">
        <v>65</v>
      </c>
      <c r="I16" s="69">
        <v>400</v>
      </c>
      <c r="J16" s="48" t="str">
        <f t="shared" si="2"/>
        <v>PCAAA400</v>
      </c>
      <c r="K16" s="43" t="str">
        <f>VLOOKUP($H16,'[7]Objective Codes'!$A$4:$F$197,4,FALSE)</f>
        <v>GENERAL</v>
      </c>
      <c r="L16" s="43" t="str">
        <f>VLOOKUP($H16,'[7]Objective Codes'!$A$4:$F$197,5,FALSE)</f>
        <v>GENERAL</v>
      </c>
      <c r="M16" s="43" t="str">
        <f>VLOOKUP($H16,'[7]Objective Codes'!$A$4:$F$197,6,FALSE)</f>
        <v>GENERAL</v>
      </c>
      <c r="N16" s="43" t="e">
        <f>VLOOKUP(I16,'[7]Subjective Codes'!$C$3:$D$133,2,FALSE)</f>
        <v>#N/A</v>
      </c>
      <c r="O16" s="22"/>
      <c r="P16" s="49"/>
      <c r="Q16" s="44"/>
      <c r="R16" s="44">
        <f t="shared" si="1"/>
        <v>0</v>
      </c>
      <c r="S16" s="45"/>
      <c r="T16" s="45"/>
      <c r="U16" s="45">
        <f t="shared" si="3"/>
        <v>0</v>
      </c>
      <c r="V16" s="45">
        <f t="shared" si="4"/>
        <v>0</v>
      </c>
      <c r="W16" s="49">
        <f t="shared" si="6"/>
        <v>0</v>
      </c>
      <c r="X16" s="49"/>
      <c r="AC16" s="45"/>
      <c r="AD16" s="44">
        <f t="shared" si="5"/>
        <v>0</v>
      </c>
    </row>
    <row r="17" spans="1:30" s="43" customFormat="1" x14ac:dyDescent="0.25">
      <c r="A17" s="45" t="str">
        <f t="shared" si="0"/>
        <v>PCAAA450 Total</v>
      </c>
      <c r="B17" s="43" t="s">
        <v>445</v>
      </c>
      <c r="C17" s="46" t="s">
        <v>914</v>
      </c>
      <c r="D17" s="43" t="s">
        <v>445</v>
      </c>
      <c r="E17" s="43" t="s">
        <v>0</v>
      </c>
      <c r="F17" s="43" t="s">
        <v>145</v>
      </c>
      <c r="G17" s="43" t="s">
        <v>1</v>
      </c>
      <c r="H17" s="43" t="s">
        <v>65</v>
      </c>
      <c r="I17" s="69">
        <v>450</v>
      </c>
      <c r="J17" s="48" t="str">
        <f t="shared" si="2"/>
        <v>PCAAA450</v>
      </c>
      <c r="K17" s="43" t="str">
        <f>VLOOKUP($H17,'[7]Objective Codes'!$A$4:$F$197,4,FALSE)</f>
        <v>GENERAL</v>
      </c>
      <c r="L17" s="43" t="str">
        <f>VLOOKUP($H17,'[7]Objective Codes'!$A$4:$F$197,5,FALSE)</f>
        <v>GENERAL</v>
      </c>
      <c r="M17" s="43" t="str">
        <f>VLOOKUP($H17,'[7]Objective Codes'!$A$4:$F$197,6,FALSE)</f>
        <v>GENERAL</v>
      </c>
      <c r="N17" s="43" t="e">
        <f>VLOOKUP(I17,'[7]Subjective Codes'!$C$3:$D$133,2,FALSE)</f>
        <v>#N/A</v>
      </c>
      <c r="O17" s="22"/>
      <c r="P17" s="49">
        <f>+'[8]2013-14 Basic &amp; Honarium'!$P$10</f>
        <v>37206</v>
      </c>
      <c r="Q17" s="44">
        <f>+'[8]2013-14 Basic &amp; Honarium'!$M$10</f>
        <v>37578.06</v>
      </c>
      <c r="R17" s="44">
        <f t="shared" si="1"/>
        <v>372.05999999999767</v>
      </c>
      <c r="S17" s="45"/>
      <c r="T17" s="45"/>
      <c r="U17" s="45">
        <f t="shared" si="3"/>
        <v>38141.730899999995</v>
      </c>
      <c r="V17" s="45">
        <f t="shared" si="4"/>
        <v>38713.85686349999</v>
      </c>
      <c r="W17" s="49">
        <f t="shared" si="6"/>
        <v>1135.7968634999925</v>
      </c>
      <c r="X17" s="49"/>
      <c r="AC17" s="45">
        <f>VLOOKUP(A:A,'[9]Bud Info 1.03 11am'!$1:$1048576,11,FALSE)</f>
        <v>37578</v>
      </c>
      <c r="AD17" s="44">
        <f t="shared" si="5"/>
        <v>5.9999999997671694E-2</v>
      </c>
    </row>
    <row r="18" spans="1:30" s="43" customFormat="1" x14ac:dyDescent="0.25">
      <c r="A18" s="45" t="str">
        <f t="shared" si="0"/>
        <v>PCAAA451 Total</v>
      </c>
      <c r="B18" s="43" t="s">
        <v>446</v>
      </c>
      <c r="C18" s="46" t="s">
        <v>914</v>
      </c>
      <c r="D18" s="43" t="s">
        <v>446</v>
      </c>
      <c r="E18" s="43" t="s">
        <v>0</v>
      </c>
      <c r="F18" s="43" t="s">
        <v>145</v>
      </c>
      <c r="G18" s="43" t="s">
        <v>1</v>
      </c>
      <c r="H18" s="43" t="s">
        <v>65</v>
      </c>
      <c r="I18" s="69">
        <v>451</v>
      </c>
      <c r="J18" s="48" t="str">
        <f t="shared" si="2"/>
        <v>PCAAA451</v>
      </c>
      <c r="K18" s="43" t="str">
        <f>VLOOKUP($H18,'[7]Objective Codes'!$A$4:$F$197,4,FALSE)</f>
        <v>GENERAL</v>
      </c>
      <c r="L18" s="43" t="str">
        <f>VLOOKUP($H18,'[7]Objective Codes'!$A$4:$F$197,5,FALSE)</f>
        <v>GENERAL</v>
      </c>
      <c r="M18" s="43" t="str">
        <f>VLOOKUP($H18,'[7]Objective Codes'!$A$4:$F$197,6,FALSE)</f>
        <v>GENERAL</v>
      </c>
      <c r="N18" s="43" t="e">
        <f>VLOOKUP(I18,'[7]Subjective Codes'!$C$3:$D$133,2,FALSE)</f>
        <v>#N/A</v>
      </c>
      <c r="O18" s="22"/>
      <c r="P18" s="49"/>
      <c r="Q18" s="44"/>
      <c r="R18" s="44">
        <f t="shared" si="1"/>
        <v>0</v>
      </c>
      <c r="S18" s="45"/>
      <c r="T18" s="45"/>
      <c r="U18" s="45">
        <f t="shared" si="3"/>
        <v>0</v>
      </c>
      <c r="V18" s="45">
        <f t="shared" si="4"/>
        <v>0</v>
      </c>
      <c r="W18" s="49">
        <f t="shared" si="6"/>
        <v>0</v>
      </c>
      <c r="X18" s="49"/>
      <c r="AC18" s="45"/>
      <c r="AD18" s="44">
        <f t="shared" si="5"/>
        <v>0</v>
      </c>
    </row>
    <row r="19" spans="1:30" s="43" customFormat="1" x14ac:dyDescent="0.25">
      <c r="A19" s="45" t="str">
        <f t="shared" si="0"/>
        <v>PCAAA452 Total</v>
      </c>
      <c r="B19" s="43" t="s">
        <v>447</v>
      </c>
      <c r="C19" s="46" t="s">
        <v>914</v>
      </c>
      <c r="D19" s="43" t="s">
        <v>447</v>
      </c>
      <c r="E19" s="43" t="s">
        <v>0</v>
      </c>
      <c r="F19" s="43" t="s">
        <v>145</v>
      </c>
      <c r="G19" s="43" t="s">
        <v>1</v>
      </c>
      <c r="H19" s="43" t="s">
        <v>65</v>
      </c>
      <c r="I19" s="69">
        <v>452</v>
      </c>
      <c r="J19" s="48" t="str">
        <f t="shared" si="2"/>
        <v>PCAAA452</v>
      </c>
      <c r="K19" s="43" t="str">
        <f>VLOOKUP($H19,'[7]Objective Codes'!$A$4:$F$197,4,FALSE)</f>
        <v>GENERAL</v>
      </c>
      <c r="L19" s="43" t="str">
        <f>VLOOKUP($H19,'[7]Objective Codes'!$A$4:$F$197,5,FALSE)</f>
        <v>GENERAL</v>
      </c>
      <c r="M19" s="43" t="str">
        <f>VLOOKUP($H19,'[7]Objective Codes'!$A$4:$F$197,6,FALSE)</f>
        <v>GENERAL</v>
      </c>
      <c r="N19" s="43" t="e">
        <f>VLOOKUP(I19,'[7]Subjective Codes'!$C$3:$D$133,2,FALSE)</f>
        <v>#N/A</v>
      </c>
      <c r="O19" s="22"/>
      <c r="P19" s="49"/>
      <c r="Q19" s="44"/>
      <c r="R19" s="44">
        <f t="shared" si="1"/>
        <v>0</v>
      </c>
      <c r="S19" s="45"/>
      <c r="T19" s="45"/>
      <c r="U19" s="45">
        <f t="shared" si="3"/>
        <v>0</v>
      </c>
      <c r="V19" s="45">
        <f t="shared" si="4"/>
        <v>0</v>
      </c>
      <c r="W19" s="49">
        <f t="shared" si="6"/>
        <v>0</v>
      </c>
      <c r="X19" s="49"/>
      <c r="AC19" s="45"/>
      <c r="AD19" s="44">
        <f t="shared" si="5"/>
        <v>0</v>
      </c>
    </row>
    <row r="20" spans="1:30" s="43" customFormat="1" x14ac:dyDescent="0.25">
      <c r="A20" s="45" t="str">
        <f t="shared" si="0"/>
        <v>PCAAA453 Total</v>
      </c>
      <c r="B20" s="43" t="s">
        <v>448</v>
      </c>
      <c r="C20" s="46" t="s">
        <v>914</v>
      </c>
      <c r="D20" s="43" t="s">
        <v>448</v>
      </c>
      <c r="E20" s="43" t="s">
        <v>0</v>
      </c>
      <c r="F20" s="43" t="s">
        <v>145</v>
      </c>
      <c r="G20" s="43" t="s">
        <v>1</v>
      </c>
      <c r="H20" s="43" t="s">
        <v>65</v>
      </c>
      <c r="I20" s="69">
        <v>453</v>
      </c>
      <c r="J20" s="48" t="str">
        <f t="shared" si="2"/>
        <v>PCAAA453</v>
      </c>
      <c r="K20" s="43" t="str">
        <f>VLOOKUP($H20,'[7]Objective Codes'!$A$4:$F$197,4,FALSE)</f>
        <v>GENERAL</v>
      </c>
      <c r="L20" s="43" t="str">
        <f>VLOOKUP($H20,'[7]Objective Codes'!$A$4:$F$197,5,FALSE)</f>
        <v>GENERAL</v>
      </c>
      <c r="M20" s="43" t="str">
        <f>VLOOKUP($H20,'[7]Objective Codes'!$A$4:$F$197,6,FALSE)</f>
        <v>GENERAL</v>
      </c>
      <c r="N20" s="43" t="e">
        <f>VLOOKUP(I20,'[7]Subjective Codes'!$C$3:$D$133,2,FALSE)</f>
        <v>#N/A</v>
      </c>
      <c r="O20" s="22"/>
      <c r="P20" s="49">
        <f>+'[8]2013-14 Ni'!$L$10</f>
        <v>2800.4653465346532</v>
      </c>
      <c r="Q20" s="44">
        <f>+'[8]2013-14 Ni'!$J$10</f>
        <v>2828.47</v>
      </c>
      <c r="R20" s="44">
        <f t="shared" si="1"/>
        <v>28.004653465346564</v>
      </c>
      <c r="S20" s="45"/>
      <c r="T20" s="45"/>
      <c r="U20" s="45">
        <f t="shared" si="3"/>
        <v>2870.8970499999996</v>
      </c>
      <c r="V20" s="45">
        <f t="shared" si="4"/>
        <v>2913.9605057499994</v>
      </c>
      <c r="W20" s="49">
        <f t="shared" si="6"/>
        <v>85.490505749999556</v>
      </c>
      <c r="X20" s="49"/>
      <c r="AC20" s="45">
        <f>VLOOKUP(A:A,'[9]Bud Info 1.03 11am'!$1:$1048576,11,FALSE)</f>
        <v>2828</v>
      </c>
      <c r="AD20" s="44">
        <f t="shared" si="5"/>
        <v>0.46999999999979991</v>
      </c>
    </row>
    <row r="21" spans="1:30" s="43" customFormat="1" x14ac:dyDescent="0.25">
      <c r="A21" s="45" t="str">
        <f t="shared" si="0"/>
        <v>PCAAA454 Total</v>
      </c>
      <c r="B21" s="43" t="s">
        <v>449</v>
      </c>
      <c r="C21" s="46" t="s">
        <v>914</v>
      </c>
      <c r="D21" s="43" t="s">
        <v>449</v>
      </c>
      <c r="E21" s="43" t="s">
        <v>0</v>
      </c>
      <c r="F21" s="43" t="s">
        <v>145</v>
      </c>
      <c r="G21" s="43" t="s">
        <v>1</v>
      </c>
      <c r="H21" s="43" t="s">
        <v>65</v>
      </c>
      <c r="I21" s="69">
        <v>454</v>
      </c>
      <c r="J21" s="48" t="str">
        <f t="shared" si="2"/>
        <v>PCAAA454</v>
      </c>
      <c r="K21" s="43" t="str">
        <f>VLOOKUP($H21,'[7]Objective Codes'!$A$4:$F$197,4,FALSE)</f>
        <v>GENERAL</v>
      </c>
      <c r="L21" s="43" t="str">
        <f>VLOOKUP($H21,'[7]Objective Codes'!$A$4:$F$197,5,FALSE)</f>
        <v>GENERAL</v>
      </c>
      <c r="M21" s="43" t="str">
        <f>VLOOKUP($H21,'[7]Objective Codes'!$A$4:$F$197,6,FALSE)</f>
        <v>GENERAL</v>
      </c>
      <c r="N21" s="43" t="e">
        <f>VLOOKUP(I21,'[7]Subjective Codes'!$C$3:$D$133,2,FALSE)</f>
        <v>#N/A</v>
      </c>
      <c r="O21" s="22"/>
      <c r="P21" s="49">
        <f>+'[8]2013-14 Pens'!$N$11</f>
        <v>6997.1609329658522</v>
      </c>
      <c r="Q21" s="44">
        <f>+'[8]2013-14 Pens'!$L$11</f>
        <v>7067.1325422955106</v>
      </c>
      <c r="R21" s="44">
        <f t="shared" si="1"/>
        <v>69.971609329658349</v>
      </c>
      <c r="S21" s="45"/>
      <c r="T21" s="45"/>
      <c r="U21" s="45">
        <f t="shared" si="3"/>
        <v>7173.1395304299422</v>
      </c>
      <c r="V21" s="45">
        <f t="shared" si="4"/>
        <v>7280.7366233863904</v>
      </c>
      <c r="W21" s="49">
        <f t="shared" si="6"/>
        <v>213.60408109087984</v>
      </c>
      <c r="X21" s="49"/>
      <c r="AC21" s="45">
        <f>VLOOKUP(A:A,'[9]Bud Info 1.03 11am'!$1:$1048576,11,FALSE)</f>
        <v>7067</v>
      </c>
      <c r="AD21" s="44">
        <f t="shared" si="5"/>
        <v>0.13254229551057506</v>
      </c>
    </row>
    <row r="22" spans="1:30" s="43" customFormat="1" x14ac:dyDescent="0.25">
      <c r="A22" s="45" t="str">
        <f t="shared" si="0"/>
        <v>PCAAA900 Total</v>
      </c>
      <c r="B22" s="43" t="s">
        <v>450</v>
      </c>
      <c r="C22" s="46" t="s">
        <v>914</v>
      </c>
      <c r="D22" s="43" t="s">
        <v>450</v>
      </c>
      <c r="E22" s="43" t="s">
        <v>0</v>
      </c>
      <c r="F22" s="43" t="s">
        <v>145</v>
      </c>
      <c r="G22" s="43" t="s">
        <v>1</v>
      </c>
      <c r="H22" s="43" t="s">
        <v>65</v>
      </c>
      <c r="I22" s="69">
        <v>900</v>
      </c>
      <c r="J22" s="48" t="str">
        <f t="shared" si="2"/>
        <v>PCAAA900</v>
      </c>
      <c r="K22" s="43" t="str">
        <f>VLOOKUP($H22,'[7]Objective Codes'!$A$4:$F$197,4,FALSE)</f>
        <v>GENERAL</v>
      </c>
      <c r="L22" s="43" t="str">
        <f>VLOOKUP($H22,'[7]Objective Codes'!$A$4:$F$197,5,FALSE)</f>
        <v>GENERAL</v>
      </c>
      <c r="M22" s="43" t="str">
        <f>VLOOKUP($H22,'[7]Objective Codes'!$A$4:$F$197,6,FALSE)</f>
        <v>GENERAL</v>
      </c>
      <c r="N22" s="43" t="e">
        <f>VLOOKUP(I22,'[7]Subjective Codes'!$C$3:$D$133,2,FALSE)</f>
        <v>#N/A</v>
      </c>
      <c r="O22" s="22">
        <f>[10]Expenditure!D6</f>
        <v>5000</v>
      </c>
      <c r="P22" s="49"/>
      <c r="Q22" s="44"/>
      <c r="R22" s="44">
        <f t="shared" si="1"/>
        <v>0</v>
      </c>
      <c r="S22" s="45"/>
      <c r="T22" s="45"/>
      <c r="U22" s="45">
        <f t="shared" si="3"/>
        <v>0</v>
      </c>
      <c r="V22" s="45">
        <f t="shared" si="4"/>
        <v>0</v>
      </c>
      <c r="W22" s="49">
        <f t="shared" si="6"/>
        <v>0</v>
      </c>
      <c r="X22" s="49"/>
      <c r="AC22" s="45">
        <f>VLOOKUP(A:A,'[9]Bud Info 1.03 11am'!$1:$1048576,11,FALSE)</f>
        <v>0</v>
      </c>
      <c r="AD22" s="44">
        <f t="shared" si="5"/>
        <v>0</v>
      </c>
    </row>
    <row r="23" spans="1:30" s="43" customFormat="1" x14ac:dyDescent="0.25">
      <c r="A23" s="45" t="str">
        <f t="shared" si="0"/>
        <v>PCAAA910 Total</v>
      </c>
      <c r="B23" s="43" t="s">
        <v>459</v>
      </c>
      <c r="C23" s="46" t="s">
        <v>914</v>
      </c>
      <c r="D23" s="43" t="s">
        <v>459</v>
      </c>
      <c r="E23" s="43" t="s">
        <v>0</v>
      </c>
      <c r="F23" s="43" t="s">
        <v>145</v>
      </c>
      <c r="G23" s="43" t="s">
        <v>1</v>
      </c>
      <c r="H23" s="43" t="s">
        <v>65</v>
      </c>
      <c r="I23" s="69">
        <v>910</v>
      </c>
      <c r="J23" s="48" t="str">
        <f t="shared" ref="J23" si="7">CONCATENATE(H23,I23)</f>
        <v>PCAAA910</v>
      </c>
      <c r="K23" s="43" t="str">
        <f>VLOOKUP($H23,'[7]Objective Codes'!$A$4:$F$197,4,FALSE)</f>
        <v>GENERAL</v>
      </c>
      <c r="L23" s="43" t="str">
        <f>VLOOKUP($H23,'[7]Objective Codes'!$A$4:$F$197,5,FALSE)</f>
        <v>GENERAL</v>
      </c>
      <c r="M23" s="43" t="str">
        <f>VLOOKUP($H23,'[7]Objective Codes'!$A$4:$F$197,6,FALSE)</f>
        <v>GENERAL</v>
      </c>
      <c r="N23" s="43" t="e">
        <f>VLOOKUP(I23,'[7]Subjective Codes'!$C$3:$D$133,2,FALSE)</f>
        <v>#N/A</v>
      </c>
      <c r="O23" s="22"/>
      <c r="P23" s="49"/>
      <c r="Q23" s="44"/>
      <c r="R23" s="44">
        <f t="shared" si="1"/>
        <v>0</v>
      </c>
      <c r="S23" s="45"/>
      <c r="T23" s="45"/>
      <c r="U23" s="45">
        <f t="shared" si="3"/>
        <v>0</v>
      </c>
      <c r="V23" s="45">
        <f t="shared" si="4"/>
        <v>0</v>
      </c>
      <c r="W23" s="49">
        <f t="shared" si="6"/>
        <v>0</v>
      </c>
      <c r="X23" s="49"/>
      <c r="AC23" s="45"/>
      <c r="AD23" s="44">
        <f t="shared" si="5"/>
        <v>0</v>
      </c>
    </row>
    <row r="24" spans="1:30" s="43" customFormat="1" x14ac:dyDescent="0.25">
      <c r="A24" s="45" t="str">
        <f t="shared" si="0"/>
        <v>PCAAA912 Total</v>
      </c>
      <c r="B24" s="43" t="s">
        <v>857</v>
      </c>
      <c r="C24" s="46" t="s">
        <v>914</v>
      </c>
      <c r="D24" s="43" t="s">
        <v>857</v>
      </c>
      <c r="E24" s="43" t="s">
        <v>0</v>
      </c>
      <c r="F24" s="43" t="s">
        <v>145</v>
      </c>
      <c r="G24" s="43" t="s">
        <v>1</v>
      </c>
      <c r="H24" s="43" t="s">
        <v>65</v>
      </c>
      <c r="I24" s="69">
        <v>912</v>
      </c>
      <c r="J24" s="48" t="str">
        <f t="shared" si="2"/>
        <v>PCAAA912</v>
      </c>
      <c r="K24" s="43" t="str">
        <f>VLOOKUP($H24,'[7]Objective Codes'!$A$4:$F$197,4,FALSE)</f>
        <v>GENERAL</v>
      </c>
      <c r="L24" s="43" t="str">
        <f>VLOOKUP($H24,'[7]Objective Codes'!$A$4:$F$197,5,FALSE)</f>
        <v>GENERAL</v>
      </c>
      <c r="M24" s="43" t="str">
        <f>VLOOKUP($H24,'[7]Objective Codes'!$A$4:$F$197,6,FALSE)</f>
        <v>GENERAL</v>
      </c>
      <c r="N24" s="43" t="e">
        <f>VLOOKUP(I24,'[7]Subjective Codes'!$C$3:$D$133,2,FALSE)</f>
        <v>#N/A</v>
      </c>
      <c r="O24" s="22"/>
      <c r="P24" s="49"/>
      <c r="Q24" s="44"/>
      <c r="R24" s="44">
        <f t="shared" si="1"/>
        <v>0</v>
      </c>
      <c r="S24" s="45"/>
      <c r="T24" s="45"/>
      <c r="U24" s="45">
        <f t="shared" si="3"/>
        <v>0</v>
      </c>
      <c r="V24" s="45">
        <f t="shared" si="4"/>
        <v>0</v>
      </c>
      <c r="W24" s="49">
        <f t="shared" si="6"/>
        <v>0</v>
      </c>
      <c r="X24" s="49"/>
      <c r="AC24" s="45"/>
      <c r="AD24" s="44">
        <f t="shared" si="5"/>
        <v>0</v>
      </c>
    </row>
    <row r="25" spans="1:30" s="43" customFormat="1" x14ac:dyDescent="0.25">
      <c r="A25" s="45" t="str">
        <f t="shared" si="0"/>
        <v>PCBAA900 Total</v>
      </c>
      <c r="B25" s="43" t="s">
        <v>451</v>
      </c>
      <c r="C25" s="46" t="s">
        <v>914</v>
      </c>
      <c r="D25" s="43" t="s">
        <v>451</v>
      </c>
      <c r="E25" s="43" t="s">
        <v>0</v>
      </c>
      <c r="F25" s="43" t="s">
        <v>145</v>
      </c>
      <c r="G25" s="43" t="s">
        <v>1</v>
      </c>
      <c r="H25" s="43" t="s">
        <v>66</v>
      </c>
      <c r="I25" s="69">
        <v>900</v>
      </c>
      <c r="J25" s="48" t="str">
        <f t="shared" ref="J25:J94" si="8">CONCATENATE(H25,I25)</f>
        <v>PCBAA900</v>
      </c>
      <c r="K25" s="43" t="str">
        <f>VLOOKUP($H25,'[7]Objective Codes'!$A$4:$F$197,4,FALSE)</f>
        <v>CONTRACTS/ENVIRONMENTAL</v>
      </c>
      <c r="L25" s="43" t="str">
        <f>VLOOKUP($H25,'[7]Objective Codes'!$A$4:$F$197,5,FALSE)</f>
        <v>GENERAL</v>
      </c>
      <c r="M25" s="43" t="str">
        <f>VLOOKUP($H25,'[7]Objective Codes'!$A$4:$F$197,6,FALSE)</f>
        <v>GENERAL</v>
      </c>
      <c r="N25" s="43" t="e">
        <f>VLOOKUP(I25,'[7]Subjective Codes'!$C$3:$D$133,2,FALSE)</f>
        <v>#N/A</v>
      </c>
      <c r="O25" s="22">
        <f>[10]Expenditure!D7</f>
        <v>4000</v>
      </c>
      <c r="P25" s="49"/>
      <c r="Q25" s="44"/>
      <c r="R25" s="44"/>
      <c r="S25" s="45"/>
      <c r="T25" s="45"/>
      <c r="U25" s="45">
        <f t="shared" si="3"/>
        <v>0</v>
      </c>
      <c r="V25" s="45">
        <f t="shared" si="4"/>
        <v>0</v>
      </c>
      <c r="W25" s="49"/>
      <c r="X25" s="49"/>
      <c r="AC25" s="45">
        <f>VLOOKUP(A:A,'[9]Bud Info 1.03 11am'!$1:$1048576,11,FALSE)</f>
        <v>0</v>
      </c>
      <c r="AD25" s="44">
        <f t="shared" si="5"/>
        <v>0</v>
      </c>
    </row>
    <row r="26" spans="1:30" s="43" customFormat="1" x14ac:dyDescent="0.25">
      <c r="A26" s="45" t="str">
        <f t="shared" si="0"/>
        <v>PCBAA910 Total</v>
      </c>
      <c r="B26" s="43" t="s">
        <v>867</v>
      </c>
      <c r="C26" s="46" t="s">
        <v>914</v>
      </c>
      <c r="D26" s="43" t="s">
        <v>867</v>
      </c>
      <c r="E26" s="43" t="s">
        <v>0</v>
      </c>
      <c r="F26" s="43" t="s">
        <v>145</v>
      </c>
      <c r="G26" s="43" t="s">
        <v>1</v>
      </c>
      <c r="H26" s="43" t="s">
        <v>66</v>
      </c>
      <c r="I26" s="69">
        <v>910</v>
      </c>
      <c r="J26" s="48" t="str">
        <f t="shared" ref="J26" si="9">CONCATENATE(H26,I26)</f>
        <v>PCBAA910</v>
      </c>
      <c r="K26" s="43" t="str">
        <f>VLOOKUP($H26,'[7]Objective Codes'!$A$4:$F$197,4,FALSE)</f>
        <v>CONTRACTS/ENVIRONMENTAL</v>
      </c>
      <c r="L26" s="43" t="str">
        <f>VLOOKUP($H26,'[7]Objective Codes'!$A$4:$F$197,5,FALSE)</f>
        <v>GENERAL</v>
      </c>
      <c r="M26" s="43" t="str">
        <f>VLOOKUP($H26,'[7]Objective Codes'!$A$4:$F$197,6,FALSE)</f>
        <v>GENERAL</v>
      </c>
      <c r="N26" s="43" t="e">
        <f>VLOOKUP(I26,'[7]Subjective Codes'!$C$3:$D$133,2,FALSE)</f>
        <v>#N/A</v>
      </c>
      <c r="O26" s="22">
        <f>[10]Expenditure!D8</f>
        <v>2000</v>
      </c>
      <c r="P26" s="49"/>
      <c r="Q26" s="44"/>
      <c r="R26" s="44">
        <f t="shared" si="1"/>
        <v>0</v>
      </c>
      <c r="S26" s="45"/>
      <c r="T26" s="45"/>
      <c r="U26" s="45">
        <f t="shared" si="3"/>
        <v>0</v>
      </c>
      <c r="V26" s="45">
        <f t="shared" si="4"/>
        <v>0</v>
      </c>
      <c r="W26" s="49">
        <f t="shared" si="6"/>
        <v>0</v>
      </c>
      <c r="X26" s="49"/>
      <c r="AC26" s="45"/>
      <c r="AD26" s="44">
        <f t="shared" si="5"/>
        <v>0</v>
      </c>
    </row>
    <row r="27" spans="1:30" s="43" customFormat="1" x14ac:dyDescent="0.25">
      <c r="A27" s="45" t="str">
        <f t="shared" si="0"/>
        <v>PCBAA911 Total</v>
      </c>
      <c r="B27" s="43" t="s">
        <v>868</v>
      </c>
      <c r="C27" s="46" t="s">
        <v>914</v>
      </c>
      <c r="D27" s="43" t="s">
        <v>868</v>
      </c>
      <c r="E27" s="43" t="s">
        <v>0</v>
      </c>
      <c r="F27" s="43" t="s">
        <v>145</v>
      </c>
      <c r="G27" s="43" t="s">
        <v>1</v>
      </c>
      <c r="H27" s="43" t="s">
        <v>66</v>
      </c>
      <c r="I27" s="69">
        <v>911</v>
      </c>
      <c r="J27" s="48" t="str">
        <f t="shared" ref="J27" si="10">CONCATENATE(H27,I27)</f>
        <v>PCBAA911</v>
      </c>
      <c r="K27" s="43" t="str">
        <f>VLOOKUP($H27,'[7]Objective Codes'!$A$4:$F$197,4,FALSE)</f>
        <v>CONTRACTS/ENVIRONMENTAL</v>
      </c>
      <c r="L27" s="43" t="str">
        <f>VLOOKUP($H27,'[7]Objective Codes'!$A$4:$F$197,5,FALSE)</f>
        <v>GENERAL</v>
      </c>
      <c r="M27" s="43" t="str">
        <f>VLOOKUP($H27,'[7]Objective Codes'!$A$4:$F$197,6,FALSE)</f>
        <v>GENERAL</v>
      </c>
      <c r="N27" s="43" t="e">
        <f>VLOOKUP(I27,'[7]Subjective Codes'!$C$3:$D$133,2,FALSE)</f>
        <v>#N/A</v>
      </c>
      <c r="O27" s="22">
        <f>[10]Expenditure!D9</f>
        <v>2000</v>
      </c>
      <c r="P27" s="49"/>
      <c r="Q27" s="44"/>
      <c r="R27" s="44">
        <f t="shared" si="1"/>
        <v>0</v>
      </c>
      <c r="S27" s="45"/>
      <c r="T27" s="45"/>
      <c r="U27" s="45">
        <f t="shared" si="3"/>
        <v>0</v>
      </c>
      <c r="V27" s="45">
        <f t="shared" si="4"/>
        <v>0</v>
      </c>
      <c r="W27" s="49">
        <f t="shared" si="6"/>
        <v>0</v>
      </c>
      <c r="X27" s="49"/>
      <c r="AC27" s="45"/>
      <c r="AD27" s="44">
        <f t="shared" si="5"/>
        <v>0</v>
      </c>
    </row>
    <row r="28" spans="1:30" s="43" customFormat="1" x14ac:dyDescent="0.25">
      <c r="A28" s="45" t="str">
        <f t="shared" si="0"/>
        <v>PCCAA900 Total</v>
      </c>
      <c r="B28" s="43" t="s">
        <v>452</v>
      </c>
      <c r="C28" s="46" t="s">
        <v>914</v>
      </c>
      <c r="D28" s="43" t="s">
        <v>452</v>
      </c>
      <c r="E28" s="43" t="s">
        <v>0</v>
      </c>
      <c r="F28" s="43" t="s">
        <v>145</v>
      </c>
      <c r="G28" s="43" t="s">
        <v>1</v>
      </c>
      <c r="H28" s="43" t="s">
        <v>67</v>
      </c>
      <c r="I28" s="69">
        <v>900</v>
      </c>
      <c r="J28" s="48" t="str">
        <f t="shared" si="8"/>
        <v>PCCAA900</v>
      </c>
      <c r="K28" s="43" t="str">
        <f>VLOOKUP($H28,'[7]Objective Codes'!$A$4:$F$197,4,FALSE)</f>
        <v>DESIGN/CONSTRUCTION/MAINTENANCE</v>
      </c>
      <c r="L28" s="43" t="str">
        <f>VLOOKUP($H28,'[7]Objective Codes'!$A$4:$F$197,5,FALSE)</f>
        <v>GENERAL</v>
      </c>
      <c r="M28" s="43" t="str">
        <f>VLOOKUP($H28,'[7]Objective Codes'!$A$4:$F$197,6,FALSE)</f>
        <v>GENERAL</v>
      </c>
      <c r="N28" s="43" t="e">
        <f>VLOOKUP(I28,'[7]Subjective Codes'!$C$3:$D$133,2,FALSE)</f>
        <v>#N/A</v>
      </c>
      <c r="O28" s="22">
        <f>[10]Expenditure!D8</f>
        <v>2000</v>
      </c>
      <c r="P28" s="49"/>
      <c r="Q28" s="44"/>
      <c r="R28" s="44">
        <f t="shared" si="1"/>
        <v>0</v>
      </c>
      <c r="S28" s="45"/>
      <c r="T28" s="45"/>
      <c r="U28" s="45">
        <f t="shared" si="3"/>
        <v>0</v>
      </c>
      <c r="V28" s="45">
        <f t="shared" si="4"/>
        <v>0</v>
      </c>
      <c r="W28" s="49">
        <f t="shared" si="6"/>
        <v>0</v>
      </c>
      <c r="X28" s="49"/>
      <c r="AC28" s="45">
        <f>VLOOKUP(A:A,'[9]Bud Info 1.03 11am'!$1:$1048576,11,FALSE)</f>
        <v>0</v>
      </c>
      <c r="AD28" s="44">
        <f t="shared" si="5"/>
        <v>0</v>
      </c>
    </row>
    <row r="29" spans="1:30" s="43" customFormat="1" x14ac:dyDescent="0.25">
      <c r="A29" s="45" t="str">
        <f t="shared" ref="A29" si="11">CONCATENATE(B29,C29)</f>
        <v>PCCAA910 Total</v>
      </c>
      <c r="B29" s="43" t="s">
        <v>916</v>
      </c>
      <c r="C29" s="46" t="s">
        <v>914</v>
      </c>
      <c r="D29" s="43" t="s">
        <v>916</v>
      </c>
      <c r="E29" s="43" t="s">
        <v>0</v>
      </c>
      <c r="F29" s="43" t="s">
        <v>145</v>
      </c>
      <c r="G29" s="43" t="s">
        <v>1</v>
      </c>
      <c r="H29" s="43" t="s">
        <v>67</v>
      </c>
      <c r="I29" s="69">
        <v>910</v>
      </c>
      <c r="J29" s="48" t="str">
        <f t="shared" si="8"/>
        <v>PCCAA910</v>
      </c>
      <c r="K29" s="43" t="str">
        <f>VLOOKUP($H29,'[7]Objective Codes'!$A$4:$F$197,4,FALSE)</f>
        <v>DESIGN/CONSTRUCTION/MAINTENANCE</v>
      </c>
      <c r="L29" s="43" t="str">
        <f>VLOOKUP($H29,'[7]Objective Codes'!$A$4:$F$197,5,FALSE)</f>
        <v>GENERAL</v>
      </c>
      <c r="M29" s="43" t="str">
        <f>VLOOKUP($H29,'[7]Objective Codes'!$A$4:$F$197,6,FALSE)</f>
        <v>GENERAL</v>
      </c>
      <c r="N29" s="43" t="e">
        <f>VLOOKUP(I29,'[7]Subjective Codes'!$C$3:$D$133,2,FALSE)</f>
        <v>#N/A</v>
      </c>
      <c r="O29" s="22">
        <f>[10]Expenditure!D9</f>
        <v>2000</v>
      </c>
      <c r="P29" s="49"/>
      <c r="Q29" s="44"/>
      <c r="R29" s="44">
        <f t="shared" si="1"/>
        <v>0</v>
      </c>
      <c r="S29" s="45"/>
      <c r="T29" s="45"/>
      <c r="U29" s="45">
        <f t="shared" si="3"/>
        <v>0</v>
      </c>
      <c r="V29" s="45">
        <f t="shared" si="4"/>
        <v>0</v>
      </c>
      <c r="W29" s="49">
        <f t="shared" si="6"/>
        <v>0</v>
      </c>
      <c r="X29" s="49"/>
      <c r="AC29" s="45"/>
      <c r="AD29" s="44">
        <f t="shared" si="5"/>
        <v>0</v>
      </c>
    </row>
    <row r="30" spans="1:30" s="43" customFormat="1" x14ac:dyDescent="0.25">
      <c r="A30" s="45" t="str">
        <f t="shared" si="0"/>
        <v>PCDAA900 Total</v>
      </c>
      <c r="B30" s="43" t="s">
        <v>453</v>
      </c>
      <c r="C30" s="46" t="s">
        <v>914</v>
      </c>
      <c r="D30" s="43" t="s">
        <v>453</v>
      </c>
      <c r="E30" s="43" t="s">
        <v>0</v>
      </c>
      <c r="F30" s="43" t="s">
        <v>145</v>
      </c>
      <c r="G30" s="43" t="s">
        <v>1</v>
      </c>
      <c r="H30" s="43" t="s">
        <v>68</v>
      </c>
      <c r="I30" s="69">
        <v>900</v>
      </c>
      <c r="J30" s="48" t="str">
        <f t="shared" si="8"/>
        <v>PCDAA900</v>
      </c>
      <c r="K30" s="43" t="str">
        <f>VLOOKUP($H30,'[7]Objective Codes'!$A$4:$F$197,4,FALSE)</f>
        <v>PLANNING/DEVELOPMENT</v>
      </c>
      <c r="L30" s="43" t="str">
        <f>VLOOKUP($H30,'[7]Objective Codes'!$A$4:$F$197,5,FALSE)</f>
        <v>GENERAL</v>
      </c>
      <c r="M30" s="43" t="str">
        <f>VLOOKUP($H30,'[7]Objective Codes'!$A$4:$F$197,6,FALSE)</f>
        <v>GENERAL</v>
      </c>
      <c r="N30" s="43" t="e">
        <f>VLOOKUP(I30,'[7]Subjective Codes'!$C$3:$D$133,2,FALSE)</f>
        <v>#N/A</v>
      </c>
      <c r="O30" s="22">
        <f>[10]Expenditure!D9</f>
        <v>2000</v>
      </c>
      <c r="P30" s="49"/>
      <c r="Q30" s="44"/>
      <c r="R30" s="44"/>
      <c r="S30" s="45"/>
      <c r="T30" s="45"/>
      <c r="U30" s="45">
        <f t="shared" si="3"/>
        <v>0</v>
      </c>
      <c r="V30" s="45">
        <f t="shared" si="4"/>
        <v>0</v>
      </c>
      <c r="W30" s="49"/>
      <c r="X30" s="49"/>
      <c r="AC30" s="45">
        <f>VLOOKUP(A:A,'[9]Bud Info 1.03 11am'!$1:$1048576,11,FALSE)</f>
        <v>0</v>
      </c>
      <c r="AD30" s="44">
        <f t="shared" si="5"/>
        <v>0</v>
      </c>
    </row>
    <row r="31" spans="1:30" s="43" customFormat="1" x14ac:dyDescent="0.25">
      <c r="A31" s="45" t="str">
        <f t="shared" si="0"/>
        <v>PCDAA910 Total</v>
      </c>
      <c r="B31" s="43" t="s">
        <v>454</v>
      </c>
      <c r="C31" s="46" t="s">
        <v>914</v>
      </c>
      <c r="D31" s="43" t="s">
        <v>454</v>
      </c>
      <c r="E31" s="43" t="s">
        <v>0</v>
      </c>
      <c r="F31" s="43" t="s">
        <v>145</v>
      </c>
      <c r="G31" s="43" t="s">
        <v>1</v>
      </c>
      <c r="H31" s="52" t="s">
        <v>68</v>
      </c>
      <c r="I31" s="70">
        <v>910</v>
      </c>
      <c r="J31" s="48" t="str">
        <f t="shared" si="8"/>
        <v>PCDAA910</v>
      </c>
      <c r="K31" s="43" t="str">
        <f>VLOOKUP($H31,'[7]Objective Codes'!$A$4:$F$197,4,FALSE)</f>
        <v>PLANNING/DEVELOPMENT</v>
      </c>
      <c r="L31" s="43" t="str">
        <f>VLOOKUP($H31,'[7]Objective Codes'!$A$4:$F$197,5,FALSE)</f>
        <v>GENERAL</v>
      </c>
      <c r="M31" s="43" t="str">
        <f>VLOOKUP($H31,'[7]Objective Codes'!$A$4:$F$197,6,FALSE)</f>
        <v>GENERAL</v>
      </c>
      <c r="O31" s="22"/>
      <c r="P31" s="49"/>
      <c r="Q31" s="44"/>
      <c r="R31" s="44">
        <f t="shared" si="1"/>
        <v>0</v>
      </c>
      <c r="S31" s="45"/>
      <c r="T31" s="45"/>
      <c r="U31" s="45">
        <f t="shared" si="3"/>
        <v>0</v>
      </c>
      <c r="V31" s="45">
        <f t="shared" si="4"/>
        <v>0</v>
      </c>
      <c r="W31" s="49">
        <f t="shared" si="6"/>
        <v>0</v>
      </c>
      <c r="X31" s="49"/>
      <c r="AC31" s="45"/>
      <c r="AD31" s="44">
        <f t="shared" si="5"/>
        <v>0</v>
      </c>
    </row>
    <row r="32" spans="1:30" s="43" customFormat="1" x14ac:dyDescent="0.25">
      <c r="A32" s="45" t="str">
        <f t="shared" si="0"/>
        <v>PCEAA900 Total</v>
      </c>
      <c r="B32" s="43" t="s">
        <v>455</v>
      </c>
      <c r="C32" s="46" t="s">
        <v>914</v>
      </c>
      <c r="D32" s="43" t="s">
        <v>455</v>
      </c>
      <c r="E32" s="43" t="s">
        <v>0</v>
      </c>
      <c r="F32" s="43" t="s">
        <v>145</v>
      </c>
      <c r="G32" s="43" t="s">
        <v>1</v>
      </c>
      <c r="H32" s="43" t="s">
        <v>69</v>
      </c>
      <c r="I32" s="69">
        <v>900</v>
      </c>
      <c r="J32" s="48" t="str">
        <f t="shared" si="8"/>
        <v>PCEAA900</v>
      </c>
      <c r="K32" s="43" t="str">
        <f>VLOOKUP($H32,'[7]Objective Codes'!$A$4:$F$197,4,FALSE)</f>
        <v>ADMINISTRATION</v>
      </c>
      <c r="L32" s="43" t="str">
        <f>VLOOKUP($H32,'[7]Objective Codes'!$A$4:$F$197,5,FALSE)</f>
        <v>GENERAL</v>
      </c>
      <c r="M32" s="43" t="str">
        <f>VLOOKUP($H32,'[7]Objective Codes'!$A$4:$F$197,6,FALSE)</f>
        <v>GENERAL</v>
      </c>
      <c r="N32" s="43" t="e">
        <f>VLOOKUP(I32,'[7]Subjective Codes'!$C$3:$D$133,2,FALSE)</f>
        <v>#N/A</v>
      </c>
      <c r="O32" s="22">
        <f>[10]Expenditure!D10</f>
        <v>2000</v>
      </c>
      <c r="P32" s="49"/>
      <c r="Q32" s="44"/>
      <c r="R32" s="44"/>
      <c r="S32" s="45"/>
      <c r="T32" s="45"/>
      <c r="U32" s="45">
        <f t="shared" si="3"/>
        <v>0</v>
      </c>
      <c r="V32" s="45">
        <f t="shared" si="4"/>
        <v>0</v>
      </c>
      <c r="W32" s="49"/>
      <c r="X32" s="49"/>
      <c r="AC32" s="45">
        <f>VLOOKUP(A:A,'[9]Bud Info 1.03 11am'!$1:$1048576,11,FALSE)</f>
        <v>0</v>
      </c>
      <c r="AD32" s="44">
        <f t="shared" si="5"/>
        <v>0</v>
      </c>
    </row>
    <row r="33" spans="1:30" s="43" customFormat="1" x14ac:dyDescent="0.25">
      <c r="A33" s="45" t="str">
        <f t="shared" si="0"/>
        <v>PCEAA910 Total</v>
      </c>
      <c r="B33" s="43" t="s">
        <v>456</v>
      </c>
      <c r="C33" s="46" t="s">
        <v>914</v>
      </c>
      <c r="D33" s="43" t="s">
        <v>456</v>
      </c>
      <c r="E33" s="43" t="s">
        <v>0</v>
      </c>
      <c r="F33" s="43" t="s">
        <v>145</v>
      </c>
      <c r="G33" s="43" t="s">
        <v>1</v>
      </c>
      <c r="H33" s="52" t="s">
        <v>69</v>
      </c>
      <c r="I33" s="70">
        <v>910</v>
      </c>
      <c r="J33" s="48" t="str">
        <f t="shared" si="8"/>
        <v>PCEAA910</v>
      </c>
      <c r="K33" s="43" t="str">
        <f>VLOOKUP($H33,'[7]Objective Codes'!$A$4:$F$197,4,FALSE)</f>
        <v>ADMINISTRATION</v>
      </c>
      <c r="L33" s="43" t="str">
        <f>VLOOKUP($H33,'[7]Objective Codes'!$A$4:$F$197,5,FALSE)</f>
        <v>GENERAL</v>
      </c>
      <c r="M33" s="43" t="str">
        <f>VLOOKUP($H33,'[7]Objective Codes'!$A$4:$F$197,6,FALSE)</f>
        <v>GENERAL</v>
      </c>
      <c r="O33" s="22"/>
      <c r="P33" s="49"/>
      <c r="Q33" s="44"/>
      <c r="R33" s="44">
        <f t="shared" si="1"/>
        <v>0</v>
      </c>
      <c r="S33" s="45"/>
      <c r="T33" s="45"/>
      <c r="U33" s="45">
        <f t="shared" si="3"/>
        <v>0</v>
      </c>
      <c r="V33" s="45">
        <f t="shared" si="4"/>
        <v>0</v>
      </c>
      <c r="W33" s="49">
        <f t="shared" si="6"/>
        <v>0</v>
      </c>
      <c r="X33" s="49"/>
      <c r="AC33" s="45"/>
      <c r="AD33" s="44">
        <f t="shared" si="5"/>
        <v>0</v>
      </c>
    </row>
    <row r="34" spans="1:30" s="43" customFormat="1" x14ac:dyDescent="0.25">
      <c r="A34" s="45" t="str">
        <f t="shared" si="0"/>
        <v>PCFAA900 Total</v>
      </c>
      <c r="B34" s="43" t="s">
        <v>457</v>
      </c>
      <c r="C34" s="46" t="s">
        <v>914</v>
      </c>
      <c r="D34" s="43" t="s">
        <v>457</v>
      </c>
      <c r="E34" s="43" t="s">
        <v>0</v>
      </c>
      <c r="F34" s="43" t="s">
        <v>145</v>
      </c>
      <c r="G34" s="43" t="s">
        <v>1</v>
      </c>
      <c r="H34" s="43" t="s">
        <v>70</v>
      </c>
      <c r="I34" s="48">
        <v>900</v>
      </c>
      <c r="J34" s="48" t="str">
        <f t="shared" si="8"/>
        <v>PCFAA900</v>
      </c>
      <c r="K34" s="43" t="str">
        <f>VLOOKUP($H34,'[7]Objective Codes'!$A$4:$F$197,4,FALSE)</f>
        <v>PLANNING &amp; ENVIRONMENTAL</v>
      </c>
      <c r="L34" s="43" t="str">
        <f>VLOOKUP($H34,'[7]Objective Codes'!$A$4:$F$197,5,FALSE)</f>
        <v>GENERAL</v>
      </c>
      <c r="M34" s="43" t="str">
        <f>VLOOKUP($H34,'[7]Objective Codes'!$A$4:$F$197,6,FALSE)</f>
        <v>GENERAL</v>
      </c>
      <c r="N34" s="43" t="e">
        <f>VLOOKUP(I34,'[7]Subjective Codes'!$C$3:$D$133,2,FALSE)</f>
        <v>#N/A</v>
      </c>
      <c r="O34" s="22">
        <f>[10]Expenditure!D11</f>
        <v>2000</v>
      </c>
      <c r="P34" s="49"/>
      <c r="Q34" s="44"/>
      <c r="R34" s="44">
        <f t="shared" si="1"/>
        <v>0</v>
      </c>
      <c r="S34" s="45"/>
      <c r="T34" s="45"/>
      <c r="U34" s="45">
        <f t="shared" si="3"/>
        <v>0</v>
      </c>
      <c r="V34" s="45">
        <f t="shared" si="4"/>
        <v>0</v>
      </c>
      <c r="W34" s="49">
        <f t="shared" si="6"/>
        <v>0</v>
      </c>
      <c r="X34" s="49"/>
      <c r="AC34" s="45">
        <f>VLOOKUP(A:A,'[9]Bud Info 1.03 11am'!$1:$1048576,11,FALSE)</f>
        <v>0</v>
      </c>
      <c r="AD34" s="44">
        <f t="shared" si="5"/>
        <v>0</v>
      </c>
    </row>
    <row r="35" spans="1:30" s="43" customFormat="1" x14ac:dyDescent="0.25">
      <c r="A35" s="45" t="str">
        <f t="shared" si="0"/>
        <v>PCFAA910 Total</v>
      </c>
      <c r="B35" s="43" t="s">
        <v>458</v>
      </c>
      <c r="C35" s="46" t="s">
        <v>914</v>
      </c>
      <c r="D35" s="43" t="s">
        <v>458</v>
      </c>
      <c r="E35" s="43" t="s">
        <v>0</v>
      </c>
      <c r="F35" s="43" t="s">
        <v>145</v>
      </c>
      <c r="G35" s="43" t="s">
        <v>1</v>
      </c>
      <c r="H35" s="52" t="s">
        <v>70</v>
      </c>
      <c r="I35" s="53">
        <v>910</v>
      </c>
      <c r="J35" s="48" t="str">
        <f t="shared" si="8"/>
        <v>PCFAA910</v>
      </c>
      <c r="K35" s="43" t="str">
        <f>VLOOKUP($H35,'[7]Objective Codes'!$A$4:$F$197,4,FALSE)</f>
        <v>PLANNING &amp; ENVIRONMENTAL</v>
      </c>
      <c r="L35" s="43" t="str">
        <f>VLOOKUP($H35,'[7]Objective Codes'!$A$4:$F$197,5,FALSE)</f>
        <v>GENERAL</v>
      </c>
      <c r="M35" s="43" t="str">
        <f>VLOOKUP($H35,'[7]Objective Codes'!$A$4:$F$197,6,FALSE)</f>
        <v>GENERAL</v>
      </c>
      <c r="O35" s="22"/>
      <c r="P35" s="49"/>
      <c r="Q35" s="44"/>
      <c r="R35" s="44">
        <f t="shared" si="1"/>
        <v>0</v>
      </c>
      <c r="S35" s="45"/>
      <c r="T35" s="45"/>
      <c r="U35" s="45">
        <f t="shared" si="3"/>
        <v>0</v>
      </c>
      <c r="V35" s="45">
        <f t="shared" si="4"/>
        <v>0</v>
      </c>
      <c r="W35" s="49">
        <f t="shared" si="6"/>
        <v>0</v>
      </c>
      <c r="X35" s="49"/>
      <c r="AC35" s="45"/>
      <c r="AD35" s="44">
        <f t="shared" si="5"/>
        <v>0</v>
      </c>
    </row>
    <row r="36" spans="1:30" s="43" customFormat="1" x14ac:dyDescent="0.25">
      <c r="A36" s="45"/>
      <c r="C36" s="46"/>
      <c r="H36" s="52"/>
      <c r="I36" s="53"/>
      <c r="J36" s="48"/>
      <c r="O36" s="22"/>
      <c r="P36" s="49"/>
      <c r="Q36" s="44"/>
      <c r="R36" s="44"/>
      <c r="S36" s="45"/>
      <c r="T36" s="45"/>
      <c r="U36" s="45">
        <f t="shared" si="3"/>
        <v>0</v>
      </c>
      <c r="V36" s="45">
        <f t="shared" si="4"/>
        <v>0</v>
      </c>
      <c r="W36" s="49"/>
      <c r="X36" s="49"/>
      <c r="AC36" s="45"/>
      <c r="AD36" s="44">
        <f t="shared" si="5"/>
        <v>0</v>
      </c>
    </row>
    <row r="37" spans="1:30" s="43" customFormat="1" x14ac:dyDescent="0.25">
      <c r="A37" s="45" t="str">
        <f t="shared" si="0"/>
        <v>PCAAA911 Total</v>
      </c>
      <c r="B37" s="43" t="s">
        <v>915</v>
      </c>
      <c r="C37" s="46" t="s">
        <v>914</v>
      </c>
      <c r="D37" s="43" t="s">
        <v>915</v>
      </c>
      <c r="E37" s="43" t="s">
        <v>0</v>
      </c>
      <c r="F37" s="43" t="s">
        <v>145</v>
      </c>
      <c r="G37" s="43" t="s">
        <v>1</v>
      </c>
      <c r="H37" s="52" t="s">
        <v>65</v>
      </c>
      <c r="I37" s="70">
        <v>911</v>
      </c>
      <c r="J37" s="48" t="str">
        <f t="shared" ref="J37" si="12">CONCATENATE(H37,I37)</f>
        <v>PCAAA911</v>
      </c>
      <c r="K37" s="43" t="str">
        <f>VLOOKUP($H37,'[7]Objective Codes'!$A$4:$F$197,4,FALSE)</f>
        <v>GENERAL</v>
      </c>
      <c r="L37" s="43" t="str">
        <f>VLOOKUP($H37,'[7]Objective Codes'!$A$4:$F$197,5,FALSE)</f>
        <v>GENERAL</v>
      </c>
      <c r="M37" s="43" t="str">
        <f>VLOOKUP($H37,'[7]Objective Codes'!$A$4:$F$197,6,FALSE)</f>
        <v>GENERAL</v>
      </c>
      <c r="O37" s="22"/>
      <c r="P37" s="49"/>
      <c r="Q37" s="44"/>
      <c r="R37" s="44">
        <f t="shared" si="1"/>
        <v>0</v>
      </c>
      <c r="S37" s="45"/>
      <c r="T37" s="45"/>
      <c r="U37" s="45">
        <f t="shared" si="3"/>
        <v>0</v>
      </c>
      <c r="V37" s="45">
        <f t="shared" si="4"/>
        <v>0</v>
      </c>
      <c r="W37" s="49">
        <f t="shared" si="6"/>
        <v>0</v>
      </c>
      <c r="X37" s="49"/>
      <c r="AC37" s="45"/>
      <c r="AD37" s="44">
        <f t="shared" si="5"/>
        <v>0</v>
      </c>
    </row>
    <row r="38" spans="1:30" s="43" customFormat="1" x14ac:dyDescent="0.25">
      <c r="A38" s="45"/>
      <c r="C38" s="46"/>
      <c r="H38" s="52"/>
      <c r="I38" s="53"/>
      <c r="J38" s="48" t="str">
        <f t="shared" si="8"/>
        <v/>
      </c>
      <c r="O38" s="22"/>
      <c r="P38" s="49"/>
      <c r="Q38" s="44"/>
      <c r="R38" s="44"/>
      <c r="S38" s="45"/>
      <c r="T38" s="45"/>
      <c r="U38" s="45">
        <f t="shared" si="3"/>
        <v>0</v>
      </c>
      <c r="V38" s="45">
        <f t="shared" si="4"/>
        <v>0</v>
      </c>
      <c r="W38" s="49"/>
      <c r="X38" s="49"/>
      <c r="AC38" s="45"/>
      <c r="AD38" s="44">
        <f t="shared" si="5"/>
        <v>0</v>
      </c>
    </row>
    <row r="39" spans="1:30" s="43" customFormat="1" x14ac:dyDescent="0.25">
      <c r="A39" s="45" t="str">
        <f t="shared" si="0"/>
        <v>PCAAA920 Total</v>
      </c>
      <c r="B39" s="43" t="s">
        <v>460</v>
      </c>
      <c r="C39" s="46" t="s">
        <v>914</v>
      </c>
      <c r="D39" s="43" t="s">
        <v>460</v>
      </c>
      <c r="E39" s="43" t="s">
        <v>0</v>
      </c>
      <c r="F39" s="43" t="s">
        <v>145</v>
      </c>
      <c r="G39" s="43" t="s">
        <v>1</v>
      </c>
      <c r="H39" s="43" t="s">
        <v>65</v>
      </c>
      <c r="I39" s="69">
        <v>920</v>
      </c>
      <c r="J39" s="48" t="str">
        <f t="shared" si="8"/>
        <v>PCAAA920</v>
      </c>
      <c r="K39" s="43" t="str">
        <f>VLOOKUP($H39,'[7]Objective Codes'!$A$4:$F$197,4,FALSE)</f>
        <v>GENERAL</v>
      </c>
      <c r="L39" s="43" t="str">
        <f>VLOOKUP($H39,'[7]Objective Codes'!$A$4:$F$197,5,FALSE)</f>
        <v>GENERAL</v>
      </c>
      <c r="M39" s="43" t="str">
        <f>VLOOKUP($H39,'[7]Objective Codes'!$A$4:$F$197,6,FALSE)</f>
        <v>GENERAL</v>
      </c>
      <c r="N39" s="43" t="e">
        <f>VLOOKUP(I39,'[7]Subjective Codes'!$C$3:$D$133,2,FALSE)</f>
        <v>#N/A</v>
      </c>
      <c r="O39" s="22">
        <f>[10]Expenditure!D13</f>
        <v>15850</v>
      </c>
      <c r="P39" s="49"/>
      <c r="Q39" s="44"/>
      <c r="R39" s="44">
        <f t="shared" si="1"/>
        <v>0</v>
      </c>
      <c r="S39" s="45"/>
      <c r="T39" s="45"/>
      <c r="U39" s="45">
        <f t="shared" si="3"/>
        <v>0</v>
      </c>
      <c r="V39" s="45">
        <f t="shared" si="4"/>
        <v>0</v>
      </c>
      <c r="W39" s="49">
        <f t="shared" si="6"/>
        <v>0</v>
      </c>
      <c r="X39" s="49"/>
      <c r="AC39" s="45">
        <f>VLOOKUP(A:A,'[9]Bud Info 1.03 11am'!$1:$1048576,11,FALSE)</f>
        <v>0</v>
      </c>
      <c r="AD39" s="44">
        <f t="shared" si="5"/>
        <v>0</v>
      </c>
    </row>
    <row r="40" spans="1:30" s="43" customFormat="1" x14ac:dyDescent="0.25">
      <c r="A40" s="45" t="str">
        <f t="shared" si="0"/>
        <v>PCAAA923 Total</v>
      </c>
      <c r="B40" s="43" t="s">
        <v>461</v>
      </c>
      <c r="C40" s="46" t="s">
        <v>914</v>
      </c>
      <c r="D40" s="43" t="s">
        <v>461</v>
      </c>
      <c r="E40" s="43" t="s">
        <v>0</v>
      </c>
      <c r="F40" s="43" t="s">
        <v>145</v>
      </c>
      <c r="G40" s="43" t="s">
        <v>1</v>
      </c>
      <c r="H40" s="52" t="s">
        <v>65</v>
      </c>
      <c r="I40" s="70">
        <v>923</v>
      </c>
      <c r="J40" s="48" t="str">
        <f t="shared" si="8"/>
        <v>PCAAA923</v>
      </c>
      <c r="K40" s="43" t="str">
        <f>VLOOKUP($H40,'[7]Objective Codes'!$A$4:$F$197,4,FALSE)</f>
        <v>GENERAL</v>
      </c>
      <c r="L40" s="43" t="str">
        <f>VLOOKUP($H40,'[7]Objective Codes'!$A$4:$F$197,5,FALSE)</f>
        <v>GENERAL</v>
      </c>
      <c r="M40" s="43" t="str">
        <f>VLOOKUP($H40,'[7]Objective Codes'!$A$4:$F$197,6,FALSE)</f>
        <v>GENERAL</v>
      </c>
      <c r="O40" s="22"/>
      <c r="P40" s="49"/>
      <c r="Q40" s="44"/>
      <c r="R40" s="44">
        <f t="shared" si="1"/>
        <v>0</v>
      </c>
      <c r="S40" s="45"/>
      <c r="T40" s="45"/>
      <c r="U40" s="45">
        <f t="shared" si="3"/>
        <v>0</v>
      </c>
      <c r="V40" s="45">
        <f t="shared" si="4"/>
        <v>0</v>
      </c>
      <c r="W40" s="49">
        <f t="shared" si="6"/>
        <v>0</v>
      </c>
      <c r="X40" s="49"/>
      <c r="AC40" s="45"/>
      <c r="AD40" s="44">
        <f t="shared" si="5"/>
        <v>0</v>
      </c>
    </row>
    <row r="41" spans="1:30" s="43" customFormat="1" x14ac:dyDescent="0.25">
      <c r="A41" s="45" t="str">
        <f t="shared" si="0"/>
        <v>PCAAA925 Total</v>
      </c>
      <c r="B41" s="43" t="s">
        <v>462</v>
      </c>
      <c r="C41" s="46" t="s">
        <v>914</v>
      </c>
      <c r="D41" s="43" t="s">
        <v>462</v>
      </c>
      <c r="E41" s="43" t="s">
        <v>0</v>
      </c>
      <c r="F41" s="43" t="s">
        <v>145</v>
      </c>
      <c r="G41" s="43" t="s">
        <v>1</v>
      </c>
      <c r="H41" s="52" t="s">
        <v>65</v>
      </c>
      <c r="I41" s="70">
        <v>925</v>
      </c>
      <c r="J41" s="48" t="str">
        <f t="shared" si="8"/>
        <v>PCAAA925</v>
      </c>
      <c r="K41" s="43" t="str">
        <f>VLOOKUP($H41,'[7]Objective Codes'!$A$4:$F$197,4,FALSE)</f>
        <v>GENERAL</v>
      </c>
      <c r="L41" s="43" t="str">
        <f>VLOOKUP($H41,'[7]Objective Codes'!$A$4:$F$197,5,FALSE)</f>
        <v>GENERAL</v>
      </c>
      <c r="M41" s="43" t="str">
        <f>VLOOKUP($H41,'[7]Objective Codes'!$A$4:$F$197,6,FALSE)</f>
        <v>GENERAL</v>
      </c>
      <c r="O41" s="22"/>
      <c r="P41" s="49"/>
      <c r="Q41" s="44"/>
      <c r="R41" s="44">
        <f t="shared" si="1"/>
        <v>0</v>
      </c>
      <c r="S41" s="45"/>
      <c r="T41" s="45"/>
      <c r="U41" s="45">
        <f t="shared" si="3"/>
        <v>0</v>
      </c>
      <c r="V41" s="45">
        <f t="shared" si="4"/>
        <v>0</v>
      </c>
      <c r="W41" s="49">
        <f t="shared" si="6"/>
        <v>0</v>
      </c>
      <c r="X41" s="49"/>
      <c r="AC41" s="45"/>
      <c r="AD41" s="44">
        <f t="shared" si="5"/>
        <v>0</v>
      </c>
    </row>
    <row r="42" spans="1:30" s="43" customFormat="1" x14ac:dyDescent="0.25">
      <c r="A42" s="45" t="str">
        <f t="shared" si="0"/>
        <v>PCAAA930 Total</v>
      </c>
      <c r="B42" s="43" t="s">
        <v>463</v>
      </c>
      <c r="C42" s="46" t="s">
        <v>914</v>
      </c>
      <c r="D42" s="43" t="s">
        <v>463</v>
      </c>
      <c r="E42" s="43" t="s">
        <v>0</v>
      </c>
      <c r="F42" s="43" t="s">
        <v>145</v>
      </c>
      <c r="G42" s="43" t="s">
        <v>1</v>
      </c>
      <c r="H42" s="43" t="s">
        <v>65</v>
      </c>
      <c r="I42" s="69">
        <v>930</v>
      </c>
      <c r="J42" s="48" t="str">
        <f t="shared" si="8"/>
        <v>PCAAA930</v>
      </c>
      <c r="K42" s="43" t="str">
        <f>VLOOKUP($H42,'[7]Objective Codes'!$A$4:$F$197,4,FALSE)</f>
        <v>GENERAL</v>
      </c>
      <c r="L42" s="43" t="str">
        <f>VLOOKUP($H42,'[7]Objective Codes'!$A$4:$F$197,5,FALSE)</f>
        <v>GENERAL</v>
      </c>
      <c r="M42" s="43" t="str">
        <f>VLOOKUP($H42,'[7]Objective Codes'!$A$4:$F$197,6,FALSE)</f>
        <v>GENERAL</v>
      </c>
      <c r="N42" s="43" t="e">
        <f>VLOOKUP(I42,'[7]Subjective Codes'!$C$3:$D$133,2,FALSE)</f>
        <v>#N/A</v>
      </c>
      <c r="O42" s="22">
        <f>[10]Expenditure!D14</f>
        <v>9050</v>
      </c>
      <c r="P42" s="49"/>
      <c r="Q42" s="44"/>
      <c r="R42" s="44">
        <f t="shared" si="1"/>
        <v>0</v>
      </c>
      <c r="S42" s="45"/>
      <c r="T42" s="45"/>
      <c r="U42" s="45">
        <f t="shared" si="3"/>
        <v>0</v>
      </c>
      <c r="V42" s="45">
        <f t="shared" si="4"/>
        <v>0</v>
      </c>
      <c r="W42" s="49">
        <f t="shared" si="6"/>
        <v>0</v>
      </c>
      <c r="X42" s="49"/>
      <c r="AC42" s="45">
        <f>VLOOKUP(A:A,'[9]Bud Info 1.03 11am'!$1:$1048576,11,FALSE)</f>
        <v>0</v>
      </c>
      <c r="AD42" s="44">
        <f t="shared" si="5"/>
        <v>0</v>
      </c>
    </row>
    <row r="43" spans="1:30" s="43" customFormat="1" x14ac:dyDescent="0.25">
      <c r="A43" s="45" t="str">
        <f t="shared" si="0"/>
        <v>PCAAA932 Total</v>
      </c>
      <c r="B43" s="43" t="s">
        <v>464</v>
      </c>
      <c r="C43" s="46" t="s">
        <v>914</v>
      </c>
      <c r="D43" s="43" t="s">
        <v>464</v>
      </c>
      <c r="E43" s="43" t="s">
        <v>0</v>
      </c>
      <c r="F43" s="43" t="s">
        <v>145</v>
      </c>
      <c r="G43" s="43" t="s">
        <v>1</v>
      </c>
      <c r="H43" s="43" t="s">
        <v>65</v>
      </c>
      <c r="I43" s="69">
        <v>932</v>
      </c>
      <c r="J43" s="48" t="str">
        <f t="shared" si="8"/>
        <v>PCAAA932</v>
      </c>
      <c r="K43" s="43" t="str">
        <f>VLOOKUP($H43,'[7]Objective Codes'!$A$4:$F$197,4,FALSE)</f>
        <v>GENERAL</v>
      </c>
      <c r="L43" s="43" t="str">
        <f>VLOOKUP($H43,'[7]Objective Codes'!$A$4:$F$197,5,FALSE)</f>
        <v>GENERAL</v>
      </c>
      <c r="M43" s="43" t="str">
        <f>VLOOKUP($H43,'[7]Objective Codes'!$A$4:$F$197,6,FALSE)</f>
        <v>GENERAL</v>
      </c>
      <c r="N43" s="43" t="e">
        <f>VLOOKUP(I43,'[7]Subjective Codes'!$C$3:$D$133,2,FALSE)</f>
        <v>#N/A</v>
      </c>
      <c r="O43" s="22">
        <f>[10]Expenditure!D15</f>
        <v>14200</v>
      </c>
      <c r="P43" s="49"/>
      <c r="Q43" s="44"/>
      <c r="R43" s="44">
        <f t="shared" si="1"/>
        <v>0</v>
      </c>
      <c r="S43" s="45"/>
      <c r="T43" s="45"/>
      <c r="U43" s="45">
        <f t="shared" si="3"/>
        <v>0</v>
      </c>
      <c r="V43" s="45">
        <f t="shared" si="4"/>
        <v>0</v>
      </c>
      <c r="W43" s="49">
        <f t="shared" si="6"/>
        <v>0</v>
      </c>
      <c r="X43" s="49"/>
      <c r="AC43" s="45">
        <f>VLOOKUP(A:A,'[9]Bud Info 1.03 11am'!$1:$1048576,11,FALSE)</f>
        <v>0</v>
      </c>
      <c r="AD43" s="44">
        <f t="shared" si="5"/>
        <v>0</v>
      </c>
    </row>
    <row r="44" spans="1:30" s="43" customFormat="1" x14ac:dyDescent="0.25">
      <c r="A44" s="45" t="str">
        <f t="shared" si="0"/>
        <v>PCAAA960 Total</v>
      </c>
      <c r="B44" s="43" t="s">
        <v>465</v>
      </c>
      <c r="C44" s="46" t="s">
        <v>914</v>
      </c>
      <c r="D44" s="43" t="s">
        <v>465</v>
      </c>
      <c r="E44" s="43" t="s">
        <v>0</v>
      </c>
      <c r="F44" s="43" t="s">
        <v>145</v>
      </c>
      <c r="G44" s="43" t="s">
        <v>1</v>
      </c>
      <c r="H44" s="52" t="s">
        <v>65</v>
      </c>
      <c r="I44" s="70">
        <v>960</v>
      </c>
      <c r="J44" s="48" t="str">
        <f t="shared" si="8"/>
        <v>PCAAA960</v>
      </c>
      <c r="K44" s="43" t="str">
        <f>VLOOKUP($H44,'[7]Objective Codes'!$A$4:$F$197,4,FALSE)</f>
        <v>GENERAL</v>
      </c>
      <c r="L44" s="43" t="str">
        <f>VLOOKUP($H44,'[7]Objective Codes'!$A$4:$F$197,5,FALSE)</f>
        <v>GENERAL</v>
      </c>
      <c r="M44" s="43" t="str">
        <f>VLOOKUP($H44,'[7]Objective Codes'!$A$4:$F$197,6,FALSE)</f>
        <v>GENERAL</v>
      </c>
      <c r="O44" s="22"/>
      <c r="P44" s="49"/>
      <c r="Q44" s="44"/>
      <c r="R44" s="44">
        <f t="shared" si="1"/>
        <v>0</v>
      </c>
      <c r="S44" s="45"/>
      <c r="T44" s="45"/>
      <c r="U44" s="45">
        <f t="shared" si="3"/>
        <v>0</v>
      </c>
      <c r="V44" s="45">
        <f t="shared" si="4"/>
        <v>0</v>
      </c>
      <c r="W44" s="49">
        <f t="shared" si="6"/>
        <v>0</v>
      </c>
      <c r="X44" s="49"/>
      <c r="AC44" s="45"/>
      <c r="AD44" s="44">
        <f t="shared" si="5"/>
        <v>0</v>
      </c>
    </row>
    <row r="45" spans="1:30" s="43" customFormat="1" x14ac:dyDescent="0.25">
      <c r="A45" s="45" t="str">
        <f t="shared" si="0"/>
        <v>PCBAA450 Total</v>
      </c>
      <c r="B45" s="43" t="s">
        <v>466</v>
      </c>
      <c r="C45" s="46" t="s">
        <v>914</v>
      </c>
      <c r="D45" s="43" t="s">
        <v>466</v>
      </c>
      <c r="E45" s="43" t="s">
        <v>0</v>
      </c>
      <c r="F45" s="43" t="s">
        <v>145</v>
      </c>
      <c r="G45" s="43" t="s">
        <v>1</v>
      </c>
      <c r="H45" s="43" t="s">
        <v>66</v>
      </c>
      <c r="I45" s="69">
        <v>450</v>
      </c>
      <c r="J45" s="48" t="str">
        <f t="shared" si="8"/>
        <v>PCBAA450</v>
      </c>
      <c r="K45" s="43" t="str">
        <f>VLOOKUP($H45,'[7]Objective Codes'!$A$4:$F$197,4,FALSE)</f>
        <v>CONTRACTS/ENVIRONMENTAL</v>
      </c>
      <c r="L45" s="43" t="str">
        <f>VLOOKUP($H45,'[7]Objective Codes'!$A$4:$F$197,5,FALSE)</f>
        <v>GENERAL</v>
      </c>
      <c r="M45" s="43" t="str">
        <f>VLOOKUP($H45,'[7]Objective Codes'!$A$4:$F$197,6,FALSE)</f>
        <v>GENERAL</v>
      </c>
      <c r="N45" s="43" t="e">
        <f>VLOOKUP(I45,'[7]Subjective Codes'!$C$3:$D$133,2,FALSE)</f>
        <v>#N/A</v>
      </c>
      <c r="O45" s="22"/>
      <c r="P45" s="49">
        <f>+'[8]2013-14 Basic &amp; Honarium'!$P$21</f>
        <v>302227</v>
      </c>
      <c r="Q45" s="44">
        <f>+'[8]2013-14 Basic &amp; Honarium'!$M$21</f>
        <v>305249.27</v>
      </c>
      <c r="R45" s="44">
        <f t="shared" si="1"/>
        <v>3022.2700000000186</v>
      </c>
      <c r="S45" s="45"/>
      <c r="T45" s="45"/>
      <c r="U45" s="45">
        <f t="shared" si="3"/>
        <v>309828.00904999999</v>
      </c>
      <c r="V45" s="45">
        <f t="shared" si="4"/>
        <v>314475.42918574996</v>
      </c>
      <c r="W45" s="49">
        <f t="shared" si="6"/>
        <v>9226.1591857499443</v>
      </c>
      <c r="X45" s="49"/>
      <c r="AC45" s="45">
        <f>VLOOKUP(A:A,'[9]Bud Info 1.03 11am'!$1:$1048576,11,FALSE)</f>
        <v>305249</v>
      </c>
      <c r="AD45" s="44">
        <f t="shared" si="5"/>
        <v>0.27000000001862645</v>
      </c>
    </row>
    <row r="46" spans="1:30" s="43" customFormat="1" x14ac:dyDescent="0.25">
      <c r="A46" s="45" t="str">
        <f t="shared" si="0"/>
        <v>PCBAA451 Total</v>
      </c>
      <c r="B46" s="43" t="s">
        <v>467</v>
      </c>
      <c r="C46" s="46" t="s">
        <v>914</v>
      </c>
      <c r="D46" s="43" t="s">
        <v>467</v>
      </c>
      <c r="E46" s="43" t="s">
        <v>0</v>
      </c>
      <c r="F46" s="43" t="s">
        <v>145</v>
      </c>
      <c r="G46" s="43" t="s">
        <v>1</v>
      </c>
      <c r="H46" s="43" t="s">
        <v>66</v>
      </c>
      <c r="I46" s="69">
        <v>451</v>
      </c>
      <c r="J46" s="48" t="str">
        <f t="shared" si="8"/>
        <v>PCBAA451</v>
      </c>
      <c r="K46" s="43" t="str">
        <f>VLOOKUP($H46,'[7]Objective Codes'!$A$4:$F$197,4,FALSE)</f>
        <v>CONTRACTS/ENVIRONMENTAL</v>
      </c>
      <c r="L46" s="43" t="str">
        <f>VLOOKUP($H46,'[7]Objective Codes'!$A$4:$F$197,5,FALSE)</f>
        <v>GENERAL</v>
      </c>
      <c r="M46" s="43" t="str">
        <f>VLOOKUP($H46,'[7]Objective Codes'!$A$4:$F$197,6,FALSE)</f>
        <v>GENERAL</v>
      </c>
      <c r="N46" s="43" t="e">
        <f>VLOOKUP(I46,'[7]Subjective Codes'!$C$3:$D$133,2,FALSE)</f>
        <v>#N/A</v>
      </c>
      <c r="O46" s="22"/>
      <c r="P46" s="49"/>
      <c r="Q46" s="44"/>
      <c r="R46" s="44">
        <f t="shared" si="1"/>
        <v>0</v>
      </c>
      <c r="S46" s="45"/>
      <c r="T46" s="45"/>
      <c r="U46" s="45">
        <f t="shared" si="3"/>
        <v>0</v>
      </c>
      <c r="V46" s="45">
        <f t="shared" si="4"/>
        <v>0</v>
      </c>
      <c r="W46" s="49">
        <f t="shared" si="6"/>
        <v>0</v>
      </c>
      <c r="X46" s="49"/>
      <c r="AC46" s="45"/>
      <c r="AD46" s="44">
        <f t="shared" si="5"/>
        <v>0</v>
      </c>
    </row>
    <row r="47" spans="1:30" s="43" customFormat="1" x14ac:dyDescent="0.25">
      <c r="A47" s="45" t="str">
        <f t="shared" si="0"/>
        <v>PCBAA452 Total</v>
      </c>
      <c r="B47" s="43" t="s">
        <v>468</v>
      </c>
      <c r="C47" s="46" t="s">
        <v>914</v>
      </c>
      <c r="D47" s="43" t="s">
        <v>468</v>
      </c>
      <c r="E47" s="43" t="s">
        <v>0</v>
      </c>
      <c r="F47" s="43" t="s">
        <v>145</v>
      </c>
      <c r="G47" s="43" t="s">
        <v>1</v>
      </c>
      <c r="H47" s="43" t="s">
        <v>66</v>
      </c>
      <c r="I47" s="69">
        <v>452</v>
      </c>
      <c r="J47" s="48" t="str">
        <f t="shared" si="8"/>
        <v>PCBAA452</v>
      </c>
      <c r="K47" s="43" t="str">
        <f>VLOOKUP($H47,'[7]Objective Codes'!$A$4:$F$197,4,FALSE)</f>
        <v>CONTRACTS/ENVIRONMENTAL</v>
      </c>
      <c r="L47" s="43" t="str">
        <f>VLOOKUP($H47,'[7]Objective Codes'!$A$4:$F$197,5,FALSE)</f>
        <v>GENERAL</v>
      </c>
      <c r="M47" s="43" t="str">
        <f>VLOOKUP($H47,'[7]Objective Codes'!$A$4:$F$197,6,FALSE)</f>
        <v>GENERAL</v>
      </c>
      <c r="N47" s="43" t="e">
        <f>VLOOKUP(I47,'[7]Subjective Codes'!$C$3:$D$133,2,FALSE)</f>
        <v>#N/A</v>
      </c>
      <c r="O47" s="22"/>
      <c r="P47" s="49"/>
      <c r="Q47" s="44"/>
      <c r="R47" s="44">
        <f t="shared" si="1"/>
        <v>0</v>
      </c>
      <c r="S47" s="45"/>
      <c r="T47" s="45"/>
      <c r="U47" s="45">
        <f t="shared" si="3"/>
        <v>0</v>
      </c>
      <c r="V47" s="45">
        <f t="shared" si="4"/>
        <v>0</v>
      </c>
      <c r="W47" s="49">
        <f t="shared" si="6"/>
        <v>0</v>
      </c>
      <c r="X47" s="49"/>
      <c r="AC47" s="45">
        <f>VLOOKUP(A:A,'[9]Bud Info 1.03 11am'!$1:$1048576,11,FALSE)</f>
        <v>0</v>
      </c>
      <c r="AD47" s="44">
        <f t="shared" si="5"/>
        <v>0</v>
      </c>
    </row>
    <row r="48" spans="1:30" s="43" customFormat="1" x14ac:dyDescent="0.25">
      <c r="A48" s="45" t="str">
        <f t="shared" si="0"/>
        <v>PCBAA453 Total</v>
      </c>
      <c r="B48" s="43" t="s">
        <v>469</v>
      </c>
      <c r="C48" s="46" t="s">
        <v>914</v>
      </c>
      <c r="D48" s="43" t="s">
        <v>469</v>
      </c>
      <c r="E48" s="43" t="s">
        <v>0</v>
      </c>
      <c r="F48" s="43" t="s">
        <v>145</v>
      </c>
      <c r="G48" s="43" t="s">
        <v>1</v>
      </c>
      <c r="H48" s="43" t="s">
        <v>66</v>
      </c>
      <c r="I48" s="69">
        <v>453</v>
      </c>
      <c r="J48" s="48" t="str">
        <f t="shared" si="8"/>
        <v>PCBAA453</v>
      </c>
      <c r="K48" s="43" t="str">
        <f>VLOOKUP($H48,'[7]Objective Codes'!$A$4:$F$197,4,FALSE)</f>
        <v>CONTRACTS/ENVIRONMENTAL</v>
      </c>
      <c r="L48" s="43" t="str">
        <f>VLOOKUP($H48,'[7]Objective Codes'!$A$4:$F$197,5,FALSE)</f>
        <v>GENERAL</v>
      </c>
      <c r="M48" s="43" t="str">
        <f>VLOOKUP($H48,'[7]Objective Codes'!$A$4:$F$197,6,FALSE)</f>
        <v>GENERAL</v>
      </c>
      <c r="N48" s="43" t="e">
        <f>VLOOKUP(I48,'[7]Subjective Codes'!$C$3:$D$133,2,FALSE)</f>
        <v>#N/A</v>
      </c>
      <c r="O48" s="22"/>
      <c r="P48" s="49">
        <f>+'[8]2013-14 Ni'!$L$21</f>
        <v>22631.653465346535</v>
      </c>
      <c r="Q48" s="44">
        <f>+'[8]2013-14 Ni'!$J$21</f>
        <v>22857.97</v>
      </c>
      <c r="R48" s="44">
        <f t="shared" si="1"/>
        <v>226.31653465346608</v>
      </c>
      <c r="S48" s="45"/>
      <c r="T48" s="45"/>
      <c r="U48" s="45">
        <f t="shared" si="3"/>
        <v>23200.839550000001</v>
      </c>
      <c r="V48" s="45">
        <f t="shared" si="4"/>
        <v>23548.852143249998</v>
      </c>
      <c r="W48" s="49">
        <f t="shared" si="6"/>
        <v>690.88214324999717</v>
      </c>
      <c r="X48" s="49"/>
      <c r="AC48" s="45">
        <f>VLOOKUP(A:A,'[9]Bud Info 1.03 11am'!$1:$1048576,11,FALSE)</f>
        <v>22858</v>
      </c>
      <c r="AD48" s="44">
        <f t="shared" si="5"/>
        <v>-2.9999999998835847E-2</v>
      </c>
    </row>
    <row r="49" spans="1:30" s="43" customFormat="1" x14ac:dyDescent="0.25">
      <c r="A49" s="45" t="str">
        <f t="shared" si="0"/>
        <v>PCBAA454 Total</v>
      </c>
      <c r="B49" s="43" t="s">
        <v>470</v>
      </c>
      <c r="C49" s="46" t="s">
        <v>914</v>
      </c>
      <c r="D49" s="43" t="s">
        <v>470</v>
      </c>
      <c r="E49" s="43" t="s">
        <v>0</v>
      </c>
      <c r="F49" s="43" t="s">
        <v>145</v>
      </c>
      <c r="G49" s="43" t="s">
        <v>1</v>
      </c>
      <c r="H49" s="43" t="s">
        <v>66</v>
      </c>
      <c r="I49" s="69">
        <v>454</v>
      </c>
      <c r="J49" s="48" t="str">
        <f t="shared" si="8"/>
        <v>PCBAA454</v>
      </c>
      <c r="K49" s="43" t="str">
        <f>VLOOKUP($H49,'[7]Objective Codes'!$A$4:$F$197,4,FALSE)</f>
        <v>CONTRACTS/ENVIRONMENTAL</v>
      </c>
      <c r="L49" s="43" t="str">
        <f>VLOOKUP($H49,'[7]Objective Codes'!$A$4:$F$197,5,FALSE)</f>
        <v>GENERAL</v>
      </c>
      <c r="M49" s="43" t="str">
        <f>VLOOKUP($H49,'[7]Objective Codes'!$A$4:$F$197,6,FALSE)</f>
        <v>GENERAL</v>
      </c>
      <c r="N49" s="43" t="e">
        <f>VLOOKUP(I49,'[7]Subjective Codes'!$C$3:$D$133,2,FALSE)</f>
        <v>#N/A</v>
      </c>
      <c r="O49" s="22"/>
      <c r="P49" s="49">
        <f>+'[8]2013-14 Pens'!$N$22</f>
        <v>56838.438888552126</v>
      </c>
      <c r="Q49" s="44">
        <f>+'[8]2013-14 Pens'!$L$22</f>
        <v>57406.823277437645</v>
      </c>
      <c r="R49" s="44">
        <f t="shared" si="1"/>
        <v>568.384388885519</v>
      </c>
      <c r="S49" s="45"/>
      <c r="T49" s="45"/>
      <c r="U49" s="45">
        <f t="shared" si="3"/>
        <v>58267.925626599201</v>
      </c>
      <c r="V49" s="45">
        <f t="shared" si="4"/>
        <v>59141.944510998183</v>
      </c>
      <c r="W49" s="49">
        <f t="shared" si="6"/>
        <v>1735.1212335605378</v>
      </c>
      <c r="X49" s="49"/>
      <c r="AC49" s="45">
        <f>VLOOKUP(A:A,'[9]Bud Info 1.03 11am'!$1:$1048576,11,FALSE)</f>
        <v>57407</v>
      </c>
      <c r="AD49" s="44">
        <f t="shared" si="5"/>
        <v>-0.17672256235528039</v>
      </c>
    </row>
    <row r="50" spans="1:30" s="43" customFormat="1" x14ac:dyDescent="0.25">
      <c r="A50" s="45" t="str">
        <f t="shared" si="0"/>
        <v>PCCAA450 Total</v>
      </c>
      <c r="B50" s="43" t="s">
        <v>471</v>
      </c>
      <c r="C50" s="46" t="s">
        <v>914</v>
      </c>
      <c r="D50" s="43" t="s">
        <v>471</v>
      </c>
      <c r="E50" s="43" t="s">
        <v>0</v>
      </c>
      <c r="F50" s="43" t="s">
        <v>145</v>
      </c>
      <c r="G50" s="43" t="s">
        <v>1</v>
      </c>
      <c r="H50" s="43" t="s">
        <v>67</v>
      </c>
      <c r="I50" s="69">
        <v>450</v>
      </c>
      <c r="J50" s="48" t="str">
        <f t="shared" si="8"/>
        <v>PCCAA450</v>
      </c>
      <c r="K50" s="43" t="str">
        <f>VLOOKUP($H50,'[7]Objective Codes'!$A$4:$F$197,4,FALSE)</f>
        <v>DESIGN/CONSTRUCTION/MAINTENANCE</v>
      </c>
      <c r="L50" s="43" t="str">
        <f>VLOOKUP($H50,'[7]Objective Codes'!$A$4:$F$197,5,FALSE)</f>
        <v>GENERAL</v>
      </c>
      <c r="M50" s="43" t="str">
        <f>VLOOKUP($H50,'[7]Objective Codes'!$A$4:$F$197,6,FALSE)</f>
        <v>GENERAL</v>
      </c>
      <c r="N50" s="43" t="e">
        <f>VLOOKUP(I50,'[7]Subjective Codes'!$C$3:$D$133,2,FALSE)</f>
        <v>#N/A</v>
      </c>
      <c r="O50" s="22"/>
      <c r="P50" s="49">
        <f>+'[8]2013-14 Basic &amp; Honarium'!$P$26</f>
        <v>133766</v>
      </c>
      <c r="Q50" s="44">
        <f>+'[8]2013-14 Basic &amp; Honarium'!$M$26</f>
        <v>135103.66</v>
      </c>
      <c r="R50" s="44">
        <f t="shared" si="1"/>
        <v>1337.6600000000035</v>
      </c>
      <c r="S50" s="45"/>
      <c r="T50" s="45"/>
      <c r="U50" s="45">
        <f t="shared" si="3"/>
        <v>137130.21489999999</v>
      </c>
      <c r="V50" s="45">
        <f t="shared" si="4"/>
        <v>139187.16812349999</v>
      </c>
      <c r="W50" s="49">
        <f t="shared" si="6"/>
        <v>4083.5081234999816</v>
      </c>
      <c r="X50" s="49"/>
      <c r="AC50" s="45">
        <f>VLOOKUP(A:A,'[9]Bud Info 1.03 11am'!$1:$1048576,11,FALSE)</f>
        <v>135104</v>
      </c>
      <c r="AD50" s="44">
        <f t="shared" si="5"/>
        <v>-0.33999999999650754</v>
      </c>
    </row>
    <row r="51" spans="1:30" s="43" customFormat="1" x14ac:dyDescent="0.25">
      <c r="A51" s="45" t="str">
        <f t="shared" si="0"/>
        <v>PCCAA451 Total</v>
      </c>
      <c r="B51" s="43" t="s">
        <v>472</v>
      </c>
      <c r="C51" s="46" t="s">
        <v>914</v>
      </c>
      <c r="D51" s="43" t="s">
        <v>472</v>
      </c>
      <c r="E51" s="43" t="s">
        <v>0</v>
      </c>
      <c r="F51" s="43" t="s">
        <v>145</v>
      </c>
      <c r="G51" s="43" t="s">
        <v>1</v>
      </c>
      <c r="H51" s="43" t="s">
        <v>67</v>
      </c>
      <c r="I51" s="69">
        <v>451</v>
      </c>
      <c r="J51" s="48" t="str">
        <f t="shared" si="8"/>
        <v>PCCAA451</v>
      </c>
      <c r="K51" s="43" t="str">
        <f>VLOOKUP($H51,'[7]Objective Codes'!$A$4:$F$197,4,FALSE)</f>
        <v>DESIGN/CONSTRUCTION/MAINTENANCE</v>
      </c>
      <c r="L51" s="43" t="str">
        <f>VLOOKUP($H51,'[7]Objective Codes'!$A$4:$F$197,5,FALSE)</f>
        <v>GENERAL</v>
      </c>
      <c r="M51" s="43" t="str">
        <f>VLOOKUP($H51,'[7]Objective Codes'!$A$4:$F$197,6,FALSE)</f>
        <v>GENERAL</v>
      </c>
      <c r="N51" s="43" t="e">
        <f>VLOOKUP(I51,'[7]Subjective Codes'!$C$3:$D$133,2,FALSE)</f>
        <v>#N/A</v>
      </c>
      <c r="O51" s="22"/>
      <c r="P51" s="49"/>
      <c r="Q51" s="44"/>
      <c r="R51" s="44">
        <f t="shared" si="1"/>
        <v>0</v>
      </c>
      <c r="S51" s="45"/>
      <c r="T51" s="45"/>
      <c r="U51" s="45">
        <f t="shared" si="3"/>
        <v>0</v>
      </c>
      <c r="V51" s="45">
        <f t="shared" si="4"/>
        <v>0</v>
      </c>
      <c r="W51" s="49">
        <f t="shared" si="6"/>
        <v>0</v>
      </c>
      <c r="X51" s="49"/>
      <c r="AC51" s="45"/>
      <c r="AD51" s="44">
        <f t="shared" si="5"/>
        <v>0</v>
      </c>
    </row>
    <row r="52" spans="1:30" s="43" customFormat="1" x14ac:dyDescent="0.25">
      <c r="A52" s="45" t="str">
        <f t="shared" si="0"/>
        <v>PCCAA452 Total</v>
      </c>
      <c r="B52" s="43" t="s">
        <v>473</v>
      </c>
      <c r="C52" s="46" t="s">
        <v>914</v>
      </c>
      <c r="D52" s="43" t="s">
        <v>473</v>
      </c>
      <c r="E52" s="43" t="s">
        <v>0</v>
      </c>
      <c r="F52" s="43" t="s">
        <v>145</v>
      </c>
      <c r="G52" s="43" t="s">
        <v>1</v>
      </c>
      <c r="H52" s="43" t="s">
        <v>67</v>
      </c>
      <c r="I52" s="69">
        <v>452</v>
      </c>
      <c r="J52" s="48" t="str">
        <f t="shared" si="8"/>
        <v>PCCAA452</v>
      </c>
      <c r="K52" s="43" t="str">
        <f>VLOOKUP($H52,'[7]Objective Codes'!$A$4:$F$197,4,FALSE)</f>
        <v>DESIGN/CONSTRUCTION/MAINTENANCE</v>
      </c>
      <c r="L52" s="43" t="str">
        <f>VLOOKUP($H52,'[7]Objective Codes'!$A$4:$F$197,5,FALSE)</f>
        <v>GENERAL</v>
      </c>
      <c r="M52" s="43" t="str">
        <f>VLOOKUP($H52,'[7]Objective Codes'!$A$4:$F$197,6,FALSE)</f>
        <v>GENERAL</v>
      </c>
      <c r="N52" s="43" t="e">
        <f>VLOOKUP(I52,'[7]Subjective Codes'!$C$3:$D$133,2,FALSE)</f>
        <v>#N/A</v>
      </c>
      <c r="O52" s="22"/>
      <c r="P52" s="49"/>
      <c r="Q52" s="44"/>
      <c r="R52" s="44">
        <f t="shared" si="1"/>
        <v>0</v>
      </c>
      <c r="S52" s="45"/>
      <c r="T52" s="45"/>
      <c r="U52" s="45">
        <f t="shared" si="3"/>
        <v>0</v>
      </c>
      <c r="V52" s="45">
        <f t="shared" si="4"/>
        <v>0</v>
      </c>
      <c r="W52" s="49">
        <f t="shared" si="6"/>
        <v>0</v>
      </c>
      <c r="X52" s="49"/>
      <c r="AC52" s="45">
        <f>VLOOKUP(A:A,'[9]Bud Info 1.03 11am'!$1:$1048576,11,FALSE)</f>
        <v>0</v>
      </c>
      <c r="AD52" s="44">
        <f t="shared" si="5"/>
        <v>0</v>
      </c>
    </row>
    <row r="53" spans="1:30" s="43" customFormat="1" x14ac:dyDescent="0.25">
      <c r="A53" s="45" t="str">
        <f t="shared" si="0"/>
        <v>PCCAA453 Total</v>
      </c>
      <c r="B53" s="43" t="s">
        <v>474</v>
      </c>
      <c r="C53" s="46" t="s">
        <v>914</v>
      </c>
      <c r="D53" s="43" t="s">
        <v>474</v>
      </c>
      <c r="E53" s="43" t="s">
        <v>0</v>
      </c>
      <c r="F53" s="43" t="s">
        <v>145</v>
      </c>
      <c r="G53" s="43" t="s">
        <v>1</v>
      </c>
      <c r="H53" s="43" t="s">
        <v>67</v>
      </c>
      <c r="I53" s="69">
        <v>453</v>
      </c>
      <c r="J53" s="48" t="str">
        <f t="shared" si="8"/>
        <v>PCCAA453</v>
      </c>
      <c r="K53" s="43" t="str">
        <f>VLOOKUP($H53,'[7]Objective Codes'!$A$4:$F$197,4,FALSE)</f>
        <v>DESIGN/CONSTRUCTION/MAINTENANCE</v>
      </c>
      <c r="L53" s="43" t="str">
        <f>VLOOKUP($H53,'[7]Objective Codes'!$A$4:$F$197,5,FALSE)</f>
        <v>GENERAL</v>
      </c>
      <c r="M53" s="43" t="str">
        <f>VLOOKUP($H53,'[7]Objective Codes'!$A$4:$F$197,6,FALSE)</f>
        <v>GENERAL</v>
      </c>
      <c r="N53" s="43" t="e">
        <f>VLOOKUP(I53,'[7]Subjective Codes'!$C$3:$D$133,2,FALSE)</f>
        <v>#N/A</v>
      </c>
      <c r="O53" s="22"/>
      <c r="P53" s="49">
        <f>+'[8]2013-14 Ni'!$L$26</f>
        <v>10215.20792079208</v>
      </c>
      <c r="Q53" s="44">
        <f>+'[8]2013-14 Ni'!$J$26</f>
        <v>10317.36</v>
      </c>
      <c r="R53" s="44">
        <f t="shared" si="1"/>
        <v>102.15207920792091</v>
      </c>
      <c r="S53" s="45"/>
      <c r="T53" s="45"/>
      <c r="U53" s="45">
        <f t="shared" si="3"/>
        <v>10472.1204</v>
      </c>
      <c r="V53" s="45">
        <f t="shared" si="4"/>
        <v>10629.202205999998</v>
      </c>
      <c r="W53" s="49">
        <f t="shared" si="6"/>
        <v>311.84220599999753</v>
      </c>
      <c r="X53" s="49"/>
      <c r="AC53" s="45">
        <f>VLOOKUP(A:A,'[9]Bud Info 1.03 11am'!$1:$1048576,11,FALSE)</f>
        <v>10317</v>
      </c>
      <c r="AD53" s="44">
        <f t="shared" si="5"/>
        <v>0.36000000000058208</v>
      </c>
    </row>
    <row r="54" spans="1:30" s="43" customFormat="1" x14ac:dyDescent="0.25">
      <c r="A54" s="45" t="str">
        <f t="shared" si="0"/>
        <v>PCCAA454 Total</v>
      </c>
      <c r="B54" s="43" t="s">
        <v>475</v>
      </c>
      <c r="C54" s="46" t="s">
        <v>914</v>
      </c>
      <c r="D54" s="43" t="s">
        <v>475</v>
      </c>
      <c r="E54" s="43" t="s">
        <v>0</v>
      </c>
      <c r="F54" s="43" t="s">
        <v>145</v>
      </c>
      <c r="G54" s="43" t="s">
        <v>1</v>
      </c>
      <c r="H54" s="43" t="s">
        <v>67</v>
      </c>
      <c r="I54" s="69">
        <v>454</v>
      </c>
      <c r="J54" s="48" t="str">
        <f t="shared" si="8"/>
        <v>PCCAA454</v>
      </c>
      <c r="K54" s="43" t="str">
        <f>VLOOKUP($H54,'[7]Objective Codes'!$A$4:$F$197,4,FALSE)</f>
        <v>DESIGN/CONSTRUCTION/MAINTENANCE</v>
      </c>
      <c r="L54" s="43" t="str">
        <f>VLOOKUP($H54,'[7]Objective Codes'!$A$4:$F$197,5,FALSE)</f>
        <v>GENERAL</v>
      </c>
      <c r="M54" s="43" t="str">
        <f>VLOOKUP($H54,'[7]Objective Codes'!$A$4:$F$197,6,FALSE)</f>
        <v>GENERAL</v>
      </c>
      <c r="N54" s="43" t="e">
        <f>VLOOKUP(I54,'[7]Subjective Codes'!$C$3:$D$133,2,FALSE)</f>
        <v>#N/A</v>
      </c>
      <c r="O54" s="22"/>
      <c r="P54" s="49">
        <f>+'[8]2013-14 Pens'!$N$27</f>
        <v>25156.75507603908</v>
      </c>
      <c r="Q54" s="44">
        <f>+'[8]2013-14 Pens'!$L$27</f>
        <v>25408.322626799472</v>
      </c>
      <c r="R54" s="44">
        <f t="shared" si="1"/>
        <v>251.5675507603919</v>
      </c>
      <c r="S54" s="45"/>
      <c r="T54" s="45"/>
      <c r="U54" s="45">
        <f t="shared" si="3"/>
        <v>25789.447466201462</v>
      </c>
      <c r="V54" s="45">
        <f t="shared" si="4"/>
        <v>26176.289178194482</v>
      </c>
      <c r="W54" s="49">
        <f t="shared" si="6"/>
        <v>767.96655139500945</v>
      </c>
      <c r="X54" s="49"/>
      <c r="AC54" s="45">
        <f>VLOOKUP(A:A,'[9]Bud Info 1.03 11am'!$1:$1048576,11,FALSE)</f>
        <v>25408</v>
      </c>
      <c r="AD54" s="44">
        <f t="shared" si="5"/>
        <v>0.32262679947234574</v>
      </c>
    </row>
    <row r="55" spans="1:30" s="43" customFormat="1" x14ac:dyDescent="0.25">
      <c r="A55" s="45" t="str">
        <f t="shared" si="0"/>
        <v>PCDAA450 Total</v>
      </c>
      <c r="B55" s="43" t="s">
        <v>476</v>
      </c>
      <c r="C55" s="46" t="s">
        <v>914</v>
      </c>
      <c r="D55" s="43" t="s">
        <v>476</v>
      </c>
      <c r="E55" s="43" t="s">
        <v>0</v>
      </c>
      <c r="F55" s="43" t="s">
        <v>145</v>
      </c>
      <c r="G55" s="43" t="s">
        <v>1</v>
      </c>
      <c r="H55" s="43" t="s">
        <v>68</v>
      </c>
      <c r="I55" s="69">
        <v>450</v>
      </c>
      <c r="J55" s="48" t="str">
        <f t="shared" si="8"/>
        <v>PCDAA450</v>
      </c>
      <c r="K55" s="43" t="str">
        <f>VLOOKUP($H55,'[7]Objective Codes'!$A$4:$F$197,4,FALSE)</f>
        <v>PLANNING/DEVELOPMENT</v>
      </c>
      <c r="L55" s="43" t="str">
        <f>VLOOKUP($H55,'[7]Objective Codes'!$A$4:$F$197,5,FALSE)</f>
        <v>GENERAL</v>
      </c>
      <c r="M55" s="43" t="str">
        <f>VLOOKUP($H55,'[7]Objective Codes'!$A$4:$F$197,6,FALSE)</f>
        <v>GENERAL</v>
      </c>
      <c r="N55" s="43" t="e">
        <f>VLOOKUP(I55,'[7]Subjective Codes'!$C$3:$D$133,2,FALSE)</f>
        <v>#N/A</v>
      </c>
      <c r="O55" s="22"/>
      <c r="P55" s="49">
        <f>+'[8]2013-14 Basic &amp; Honarium'!$P$33</f>
        <v>186520.99999999997</v>
      </c>
      <c r="Q55" s="44">
        <f>+'[8]2013-14 Basic &amp; Honarium'!$M$33</f>
        <v>188386.20999999996</v>
      </c>
      <c r="R55" s="44">
        <f t="shared" si="1"/>
        <v>1865.2099999999919</v>
      </c>
      <c r="S55" s="45"/>
      <c r="T55" s="45"/>
      <c r="U55" s="45">
        <f t="shared" si="3"/>
        <v>191212.00314999995</v>
      </c>
      <c r="V55" s="45">
        <f t="shared" si="4"/>
        <v>194080.18319724992</v>
      </c>
      <c r="W55" s="49">
        <f t="shared" si="6"/>
        <v>5693.9731972499576</v>
      </c>
      <c r="X55" s="49"/>
      <c r="AC55" s="45">
        <f>VLOOKUP(A:A,'[9]Bud Info 1.03 11am'!$1:$1048576,11,FALSE)</f>
        <v>188386</v>
      </c>
      <c r="AD55" s="44">
        <f t="shared" si="5"/>
        <v>0.2099999999627471</v>
      </c>
    </row>
    <row r="56" spans="1:30" s="43" customFormat="1" x14ac:dyDescent="0.25">
      <c r="A56" s="45" t="str">
        <f t="shared" si="0"/>
        <v>PCDAA451 Total</v>
      </c>
      <c r="B56" s="43" t="s">
        <v>477</v>
      </c>
      <c r="C56" s="46" t="s">
        <v>914</v>
      </c>
      <c r="D56" s="43" t="s">
        <v>477</v>
      </c>
      <c r="E56" s="43" t="s">
        <v>0</v>
      </c>
      <c r="F56" s="43" t="s">
        <v>145</v>
      </c>
      <c r="G56" s="43" t="s">
        <v>1</v>
      </c>
      <c r="H56" s="43" t="s">
        <v>68</v>
      </c>
      <c r="I56" s="69">
        <v>451</v>
      </c>
      <c r="J56" s="48" t="str">
        <f t="shared" si="8"/>
        <v>PCDAA451</v>
      </c>
      <c r="K56" s="43" t="str">
        <f>VLOOKUP($H56,'[7]Objective Codes'!$A$4:$F$197,4,FALSE)</f>
        <v>PLANNING/DEVELOPMENT</v>
      </c>
      <c r="L56" s="43" t="str">
        <f>VLOOKUP($H56,'[7]Objective Codes'!$A$4:$F$197,5,FALSE)</f>
        <v>GENERAL</v>
      </c>
      <c r="M56" s="43" t="str">
        <f>VLOOKUP($H56,'[7]Objective Codes'!$A$4:$F$197,6,FALSE)</f>
        <v>GENERAL</v>
      </c>
      <c r="N56" s="43" t="e">
        <f>VLOOKUP(I56,'[7]Subjective Codes'!$C$3:$D$133,2,FALSE)</f>
        <v>#N/A</v>
      </c>
      <c r="O56" s="22"/>
      <c r="P56" s="49"/>
      <c r="Q56" s="44"/>
      <c r="R56" s="44"/>
      <c r="S56" s="45"/>
      <c r="T56" s="45"/>
      <c r="U56" s="45">
        <f t="shared" si="3"/>
        <v>0</v>
      </c>
      <c r="V56" s="45">
        <f t="shared" si="4"/>
        <v>0</v>
      </c>
      <c r="W56" s="49"/>
      <c r="X56" s="49"/>
      <c r="AC56" s="45"/>
      <c r="AD56" s="44">
        <f t="shared" si="5"/>
        <v>0</v>
      </c>
    </row>
    <row r="57" spans="1:30" s="43" customFormat="1" x14ac:dyDescent="0.25">
      <c r="A57" s="45" t="str">
        <f t="shared" si="0"/>
        <v>PCDAA452 Total</v>
      </c>
      <c r="B57" s="43" t="s">
        <v>478</v>
      </c>
      <c r="C57" s="46" t="s">
        <v>914</v>
      </c>
      <c r="D57" s="43" t="s">
        <v>478</v>
      </c>
      <c r="E57" s="43" t="s">
        <v>0</v>
      </c>
      <c r="F57" s="43" t="s">
        <v>145</v>
      </c>
      <c r="G57" s="43" t="s">
        <v>1</v>
      </c>
      <c r="H57" s="43" t="s">
        <v>68</v>
      </c>
      <c r="I57" s="69">
        <v>452</v>
      </c>
      <c r="J57" s="48" t="str">
        <f t="shared" si="8"/>
        <v>PCDAA452</v>
      </c>
      <c r="K57" s="43" t="str">
        <f>VLOOKUP($H57,'[7]Objective Codes'!$A$4:$F$197,4,FALSE)</f>
        <v>PLANNING/DEVELOPMENT</v>
      </c>
      <c r="L57" s="43" t="str">
        <f>VLOOKUP($H57,'[7]Objective Codes'!$A$4:$F$197,5,FALSE)</f>
        <v>GENERAL</v>
      </c>
      <c r="M57" s="43" t="str">
        <f>VLOOKUP($H57,'[7]Objective Codes'!$A$4:$F$197,6,FALSE)</f>
        <v>GENERAL</v>
      </c>
      <c r="N57" s="43" t="e">
        <f>VLOOKUP(I57,'[7]Subjective Codes'!$C$3:$D$133,2,FALSE)</f>
        <v>#N/A</v>
      </c>
      <c r="O57" s="22"/>
      <c r="P57" s="49"/>
      <c r="Q57" s="44"/>
      <c r="R57" s="44">
        <f t="shared" si="1"/>
        <v>0</v>
      </c>
      <c r="S57" s="45"/>
      <c r="T57" s="45"/>
      <c r="U57" s="45">
        <f t="shared" si="3"/>
        <v>0</v>
      </c>
      <c r="V57" s="45">
        <f t="shared" si="4"/>
        <v>0</v>
      </c>
      <c r="W57" s="49">
        <f t="shared" si="6"/>
        <v>0</v>
      </c>
      <c r="X57" s="49"/>
      <c r="AC57" s="45">
        <f>VLOOKUP(A:A,'[9]Bud Info 1.03 11am'!$1:$1048576,11,FALSE)</f>
        <v>0</v>
      </c>
      <c r="AD57" s="44">
        <f t="shared" si="5"/>
        <v>0</v>
      </c>
    </row>
    <row r="58" spans="1:30" s="43" customFormat="1" x14ac:dyDescent="0.25">
      <c r="A58" s="45" t="str">
        <f t="shared" si="0"/>
        <v>PCDAA453 Total</v>
      </c>
      <c r="B58" s="43" t="s">
        <v>479</v>
      </c>
      <c r="C58" s="46" t="s">
        <v>914</v>
      </c>
      <c r="D58" s="43" t="s">
        <v>479</v>
      </c>
      <c r="E58" s="43" t="s">
        <v>0</v>
      </c>
      <c r="F58" s="43" t="s">
        <v>145</v>
      </c>
      <c r="G58" s="43" t="s">
        <v>1</v>
      </c>
      <c r="H58" s="43" t="s">
        <v>68</v>
      </c>
      <c r="I58" s="69">
        <v>453</v>
      </c>
      <c r="J58" s="48" t="str">
        <f t="shared" si="8"/>
        <v>PCDAA453</v>
      </c>
      <c r="K58" s="43" t="str">
        <f>VLOOKUP($H58,'[7]Objective Codes'!$A$4:$F$197,4,FALSE)</f>
        <v>PLANNING/DEVELOPMENT</v>
      </c>
      <c r="L58" s="43" t="str">
        <f>VLOOKUP($H58,'[7]Objective Codes'!$A$4:$F$197,5,FALSE)</f>
        <v>GENERAL</v>
      </c>
      <c r="M58" s="43" t="str">
        <f>VLOOKUP($H58,'[7]Objective Codes'!$A$4:$F$197,6,FALSE)</f>
        <v>GENERAL</v>
      </c>
      <c r="N58" s="43" t="e">
        <f>VLOOKUP(I58,'[7]Subjective Codes'!$C$3:$D$133,2,FALSE)</f>
        <v>#N/A</v>
      </c>
      <c r="O58" s="22"/>
      <c r="P58" s="49">
        <f>+'[8]2013-14 Ni'!$L$33</f>
        <v>13780.366336633659</v>
      </c>
      <c r="Q58" s="44">
        <f>+'[8]2013-14 Ni'!$J$33</f>
        <v>13918.169999999996</v>
      </c>
      <c r="R58" s="44">
        <f t="shared" si="1"/>
        <v>137.80366336633779</v>
      </c>
      <c r="S58" s="45"/>
      <c r="T58" s="45"/>
      <c r="U58" s="45">
        <f t="shared" si="3"/>
        <v>14126.942549999994</v>
      </c>
      <c r="V58" s="45">
        <f t="shared" si="4"/>
        <v>14338.846688249992</v>
      </c>
      <c r="W58" s="49">
        <f t="shared" si="6"/>
        <v>420.676688249996</v>
      </c>
      <c r="X58" s="49"/>
      <c r="AC58" s="45">
        <f>VLOOKUP(A:A,'[9]Bud Info 1.03 11am'!$1:$1048576,11,FALSE)</f>
        <v>13918</v>
      </c>
      <c r="AD58" s="44">
        <f t="shared" si="5"/>
        <v>0.16999999999643478</v>
      </c>
    </row>
    <row r="59" spans="1:30" s="43" customFormat="1" x14ac:dyDescent="0.25">
      <c r="A59" s="45" t="str">
        <f t="shared" si="0"/>
        <v>PCDAA454 Total</v>
      </c>
      <c r="B59" s="43" t="s">
        <v>480</v>
      </c>
      <c r="C59" s="46" t="s">
        <v>914</v>
      </c>
      <c r="D59" s="43" t="s">
        <v>480</v>
      </c>
      <c r="E59" s="43" t="s">
        <v>0</v>
      </c>
      <c r="F59" s="43" t="s">
        <v>145</v>
      </c>
      <c r="G59" s="43" t="s">
        <v>1</v>
      </c>
      <c r="H59" s="43" t="s">
        <v>68</v>
      </c>
      <c r="I59" s="69">
        <v>454</v>
      </c>
      <c r="J59" s="48" t="str">
        <f t="shared" si="8"/>
        <v>PCDAA454</v>
      </c>
      <c r="K59" s="43" t="str">
        <f>VLOOKUP($H59,'[7]Objective Codes'!$A$4:$F$197,4,FALSE)</f>
        <v>PLANNING/DEVELOPMENT</v>
      </c>
      <c r="L59" s="43" t="str">
        <f>VLOOKUP($H59,'[7]Objective Codes'!$A$4:$F$197,5,FALSE)</f>
        <v>GENERAL</v>
      </c>
      <c r="M59" s="43" t="str">
        <f>VLOOKUP($H59,'[7]Objective Codes'!$A$4:$F$197,6,FALSE)</f>
        <v>GENERAL</v>
      </c>
      <c r="N59" s="43" t="e">
        <f>VLOOKUP(I59,'[7]Subjective Codes'!$C$3:$D$133,2,FALSE)</f>
        <v>#N/A</v>
      </c>
      <c r="O59" s="22"/>
      <c r="P59" s="49">
        <f>+'[8]2013-14 Pens'!$N$34</f>
        <v>35078.144771749816</v>
      </c>
      <c r="Q59" s="44">
        <f>+'[8]2013-14 Pens'!$L$34</f>
        <v>35428.926219467314</v>
      </c>
      <c r="R59" s="44">
        <f t="shared" si="1"/>
        <v>350.78144771749794</v>
      </c>
      <c r="S59" s="45"/>
      <c r="T59" s="45"/>
      <c r="U59" s="45">
        <f t="shared" si="3"/>
        <v>35960.360112759321</v>
      </c>
      <c r="V59" s="45">
        <f t="shared" si="4"/>
        <v>36499.765514450708</v>
      </c>
      <c r="W59" s="49">
        <f t="shared" si="6"/>
        <v>1070.8392949833942</v>
      </c>
      <c r="X59" s="49"/>
      <c r="AC59" s="45">
        <f>VLOOKUP(A:A,'[9]Bud Info 1.03 11am'!$1:$1048576,11,FALSE)</f>
        <v>35429</v>
      </c>
      <c r="AD59" s="44">
        <f t="shared" si="5"/>
        <v>-7.3780532686214428E-2</v>
      </c>
    </row>
    <row r="60" spans="1:30" s="43" customFormat="1" x14ac:dyDescent="0.25">
      <c r="A60" s="45" t="str">
        <f t="shared" si="0"/>
        <v>PCEAA450 Total</v>
      </c>
      <c r="B60" s="43" t="s">
        <v>481</v>
      </c>
      <c r="C60" s="46" t="s">
        <v>914</v>
      </c>
      <c r="D60" s="43" t="s">
        <v>481</v>
      </c>
      <c r="E60" s="43" t="s">
        <v>0</v>
      </c>
      <c r="F60" s="43" t="s">
        <v>145</v>
      </c>
      <c r="G60" s="43" t="s">
        <v>1</v>
      </c>
      <c r="H60" s="43" t="s">
        <v>69</v>
      </c>
      <c r="I60" s="69">
        <v>450</v>
      </c>
      <c r="J60" s="48" t="str">
        <f t="shared" si="8"/>
        <v>PCEAA450</v>
      </c>
      <c r="K60" s="43" t="str">
        <f>VLOOKUP($H60,'[7]Objective Codes'!$A$4:$F$197,4,FALSE)</f>
        <v>ADMINISTRATION</v>
      </c>
      <c r="L60" s="43" t="str">
        <f>VLOOKUP($H60,'[7]Objective Codes'!$A$4:$F$197,5,FALSE)</f>
        <v>GENERAL</v>
      </c>
      <c r="M60" s="43" t="str">
        <f>VLOOKUP($H60,'[7]Objective Codes'!$A$4:$F$197,6,FALSE)</f>
        <v>GENERAL</v>
      </c>
      <c r="N60" s="43" t="e">
        <f>VLOOKUP(I60,'[7]Subjective Codes'!$C$3:$D$133,2,FALSE)</f>
        <v>#N/A</v>
      </c>
      <c r="O60" s="22"/>
      <c r="P60" s="49">
        <f>+'[8]2013-14 Basic &amp; Honarium'!$P$43</f>
        <v>251583.63366336634</v>
      </c>
      <c r="Q60" s="44">
        <f>+'[8]2013-14 Basic &amp; Honarium'!$M$43</f>
        <v>254099.47000000003</v>
      </c>
      <c r="R60" s="44">
        <f t="shared" si="1"/>
        <v>2515.8363366336853</v>
      </c>
      <c r="S60" s="45"/>
      <c r="T60" s="45"/>
      <c r="U60" s="45">
        <f t="shared" si="3"/>
        <v>257910.96205</v>
      </c>
      <c r="V60" s="45">
        <f t="shared" si="4"/>
        <v>261779.62648074998</v>
      </c>
      <c r="W60" s="49">
        <f t="shared" si="6"/>
        <v>7680.1564807499526</v>
      </c>
      <c r="X60" s="49"/>
      <c r="AC60" s="45">
        <f>VLOOKUP(A:A,'[9]Bud Info 1.03 11am'!$1:$1048576,11,FALSE)</f>
        <v>254099</v>
      </c>
      <c r="AD60" s="44">
        <f t="shared" si="5"/>
        <v>0.47000000003026798</v>
      </c>
    </row>
    <row r="61" spans="1:30" s="43" customFormat="1" x14ac:dyDescent="0.25">
      <c r="A61" s="45" t="str">
        <f t="shared" si="0"/>
        <v>PCEAA451 Total</v>
      </c>
      <c r="B61" s="43" t="s">
        <v>482</v>
      </c>
      <c r="C61" s="46" t="s">
        <v>914</v>
      </c>
      <c r="D61" s="43" t="s">
        <v>482</v>
      </c>
      <c r="E61" s="43" t="s">
        <v>0</v>
      </c>
      <c r="F61" s="43" t="s">
        <v>145</v>
      </c>
      <c r="G61" s="43" t="s">
        <v>1</v>
      </c>
      <c r="H61" s="43" t="s">
        <v>69</v>
      </c>
      <c r="I61" s="69">
        <v>451</v>
      </c>
      <c r="J61" s="48" t="str">
        <f t="shared" si="8"/>
        <v>PCEAA451</v>
      </c>
      <c r="K61" s="43" t="str">
        <f>VLOOKUP($H61,'[7]Objective Codes'!$A$4:$F$197,4,FALSE)</f>
        <v>ADMINISTRATION</v>
      </c>
      <c r="L61" s="43" t="str">
        <f>VLOOKUP($H61,'[7]Objective Codes'!$A$4:$F$197,5,FALSE)</f>
        <v>GENERAL</v>
      </c>
      <c r="M61" s="43" t="str">
        <f>VLOOKUP($H61,'[7]Objective Codes'!$A$4:$F$197,6,FALSE)</f>
        <v>GENERAL</v>
      </c>
      <c r="N61" s="43" t="e">
        <f>VLOOKUP(I61,'[7]Subjective Codes'!$C$3:$D$133,2,FALSE)</f>
        <v>#N/A</v>
      </c>
      <c r="O61" s="22"/>
      <c r="P61" s="49"/>
      <c r="Q61" s="44"/>
      <c r="R61" s="44">
        <f t="shared" si="1"/>
        <v>0</v>
      </c>
      <c r="S61" s="45"/>
      <c r="T61" s="45"/>
      <c r="U61" s="45">
        <f t="shared" si="3"/>
        <v>0</v>
      </c>
      <c r="V61" s="45">
        <f t="shared" si="4"/>
        <v>0</v>
      </c>
      <c r="W61" s="49">
        <f t="shared" si="6"/>
        <v>0</v>
      </c>
      <c r="X61" s="49"/>
      <c r="AC61" s="45"/>
      <c r="AD61" s="44">
        <f t="shared" si="5"/>
        <v>0</v>
      </c>
    </row>
    <row r="62" spans="1:30" s="43" customFormat="1" x14ac:dyDescent="0.25">
      <c r="A62" s="45" t="str">
        <f t="shared" si="0"/>
        <v>PCEAA452 Total</v>
      </c>
      <c r="B62" s="43" t="s">
        <v>483</v>
      </c>
      <c r="C62" s="46" t="s">
        <v>914</v>
      </c>
      <c r="D62" s="43" t="s">
        <v>483</v>
      </c>
      <c r="E62" s="43" t="s">
        <v>0</v>
      </c>
      <c r="F62" s="43" t="s">
        <v>145</v>
      </c>
      <c r="G62" s="43" t="s">
        <v>1</v>
      </c>
      <c r="H62" s="43" t="s">
        <v>69</v>
      </c>
      <c r="I62" s="69">
        <v>452</v>
      </c>
      <c r="J62" s="48" t="str">
        <f t="shared" si="8"/>
        <v>PCEAA452</v>
      </c>
      <c r="K62" s="43" t="str">
        <f>VLOOKUP($H62,'[7]Objective Codes'!$A$4:$F$197,4,FALSE)</f>
        <v>ADMINISTRATION</v>
      </c>
      <c r="L62" s="43" t="str">
        <f>VLOOKUP($H62,'[7]Objective Codes'!$A$4:$F$197,5,FALSE)</f>
        <v>GENERAL</v>
      </c>
      <c r="M62" s="43" t="str">
        <f>VLOOKUP($H62,'[7]Objective Codes'!$A$4:$F$197,6,FALSE)</f>
        <v>GENERAL</v>
      </c>
      <c r="N62" s="43" t="e">
        <f>VLOOKUP(I62,'[7]Subjective Codes'!$C$3:$D$133,2,FALSE)</f>
        <v>#N/A</v>
      </c>
      <c r="O62" s="22"/>
      <c r="P62" s="49"/>
      <c r="Q62" s="44"/>
      <c r="R62" s="44">
        <f t="shared" si="1"/>
        <v>0</v>
      </c>
      <c r="S62" s="45"/>
      <c r="T62" s="45"/>
      <c r="U62" s="45">
        <f t="shared" si="3"/>
        <v>0</v>
      </c>
      <c r="V62" s="45">
        <f t="shared" si="4"/>
        <v>0</v>
      </c>
      <c r="W62" s="49">
        <f t="shared" si="6"/>
        <v>0</v>
      </c>
      <c r="X62" s="49"/>
      <c r="AC62" s="45">
        <f>VLOOKUP(A:A,'[9]Bud Info 1.03 11am'!$1:$1048576,11,FALSE)</f>
        <v>0</v>
      </c>
      <c r="AD62" s="44">
        <f t="shared" si="5"/>
        <v>0</v>
      </c>
    </row>
    <row r="63" spans="1:30" s="43" customFormat="1" x14ac:dyDescent="0.25">
      <c r="A63" s="45" t="str">
        <f t="shared" si="0"/>
        <v>PCEAA453 Total</v>
      </c>
      <c r="B63" s="43" t="s">
        <v>484</v>
      </c>
      <c r="C63" s="46" t="s">
        <v>914</v>
      </c>
      <c r="D63" s="43" t="s">
        <v>484</v>
      </c>
      <c r="E63" s="43" t="s">
        <v>0</v>
      </c>
      <c r="F63" s="43" t="s">
        <v>145</v>
      </c>
      <c r="G63" s="43" t="s">
        <v>1</v>
      </c>
      <c r="H63" s="43" t="s">
        <v>69</v>
      </c>
      <c r="I63" s="69">
        <v>453</v>
      </c>
      <c r="J63" s="48" t="str">
        <f t="shared" si="8"/>
        <v>PCEAA453</v>
      </c>
      <c r="K63" s="43" t="str">
        <f>VLOOKUP($H63,'[7]Objective Codes'!$A$4:$F$197,4,FALSE)</f>
        <v>ADMINISTRATION</v>
      </c>
      <c r="L63" s="43" t="str">
        <f>VLOOKUP($H63,'[7]Objective Codes'!$A$4:$F$197,5,FALSE)</f>
        <v>GENERAL</v>
      </c>
      <c r="M63" s="43" t="str">
        <f>VLOOKUP($H63,'[7]Objective Codes'!$A$4:$F$197,6,FALSE)</f>
        <v>GENERAL</v>
      </c>
      <c r="N63" s="43" t="e">
        <f>VLOOKUP(I63,'[7]Subjective Codes'!$C$3:$D$133,2,FALSE)</f>
        <v>#N/A</v>
      </c>
      <c r="O63" s="22"/>
      <c r="P63" s="49">
        <f>+'[8]2013-14 Ni'!$L$43</f>
        <v>17588.158415841586</v>
      </c>
      <c r="Q63" s="44">
        <f>+'[8]2013-14 Ni'!$J$43</f>
        <v>17764.04</v>
      </c>
      <c r="R63" s="44">
        <f t="shared" si="1"/>
        <v>175.88158415841463</v>
      </c>
      <c r="S63" s="45"/>
      <c r="T63" s="45"/>
      <c r="U63" s="45">
        <f t="shared" si="3"/>
        <v>18030.500599999999</v>
      </c>
      <c r="V63" s="45">
        <f t="shared" si="4"/>
        <v>18300.958108999999</v>
      </c>
      <c r="W63" s="49">
        <f t="shared" si="6"/>
        <v>536.91810899999837</v>
      </c>
      <c r="X63" s="49"/>
      <c r="AC63" s="45">
        <f>VLOOKUP(A:A,'[9]Bud Info 1.03 11am'!$1:$1048576,11,FALSE)</f>
        <v>17764</v>
      </c>
      <c r="AD63" s="44">
        <f t="shared" si="5"/>
        <v>4.0000000000873115E-2</v>
      </c>
    </row>
    <row r="64" spans="1:30" s="43" customFormat="1" x14ac:dyDescent="0.25">
      <c r="A64" s="45" t="str">
        <f t="shared" si="0"/>
        <v>PCEAA454 Total</v>
      </c>
      <c r="B64" s="43" t="s">
        <v>485</v>
      </c>
      <c r="C64" s="46" t="s">
        <v>914</v>
      </c>
      <c r="D64" s="43" t="s">
        <v>485</v>
      </c>
      <c r="E64" s="43" t="s">
        <v>0</v>
      </c>
      <c r="F64" s="43" t="s">
        <v>145</v>
      </c>
      <c r="G64" s="43" t="s">
        <v>1</v>
      </c>
      <c r="H64" s="43" t="s">
        <v>69</v>
      </c>
      <c r="I64" s="69">
        <v>454</v>
      </c>
      <c r="J64" s="48" t="str">
        <f t="shared" si="8"/>
        <v>PCEAA454</v>
      </c>
      <c r="K64" s="43" t="str">
        <f>VLOOKUP($H64,'[7]Objective Codes'!$A$4:$F$197,4,FALSE)</f>
        <v>ADMINISTRATION</v>
      </c>
      <c r="L64" s="43" t="str">
        <f>VLOOKUP($H64,'[7]Objective Codes'!$A$4:$F$197,5,FALSE)</f>
        <v>GENERAL</v>
      </c>
      <c r="M64" s="43" t="str">
        <f>VLOOKUP($H64,'[7]Objective Codes'!$A$4:$F$197,6,FALSE)</f>
        <v>GENERAL</v>
      </c>
      <c r="N64" s="43" t="e">
        <f>VLOOKUP(I64,'[7]Subjective Codes'!$C$3:$D$133,2,FALSE)</f>
        <v>#N/A</v>
      </c>
      <c r="O64" s="22"/>
      <c r="P64" s="49">
        <f>+'[8]2013-14 Pens'!$N$44</f>
        <v>46879.248049275142</v>
      </c>
      <c r="Q64" s="44">
        <f>+'[8]2013-14 Pens'!$L$44</f>
        <v>47348.040529767888</v>
      </c>
      <c r="R64" s="44">
        <f t="shared" si="1"/>
        <v>468.79248049274611</v>
      </c>
      <c r="S64" s="45"/>
      <c r="T64" s="45"/>
      <c r="U64" s="45">
        <f t="shared" si="3"/>
        <v>48058.261137714399</v>
      </c>
      <c r="V64" s="45">
        <f t="shared" si="4"/>
        <v>48779.135054780112</v>
      </c>
      <c r="W64" s="49">
        <f t="shared" si="6"/>
        <v>1431.094525012224</v>
      </c>
      <c r="X64" s="49"/>
      <c r="AC64" s="45">
        <f>VLOOKUP(A:A,'[9]Bud Info 1.03 11am'!$1:$1048576,11,FALSE)</f>
        <v>47348</v>
      </c>
      <c r="AD64" s="44">
        <f t="shared" si="5"/>
        <v>4.0529767888074275E-2</v>
      </c>
    </row>
    <row r="65" spans="1:30" s="43" customFormat="1" x14ac:dyDescent="0.25">
      <c r="A65" s="45" t="str">
        <f t="shared" si="0"/>
        <v>PCFAA450 Total</v>
      </c>
      <c r="B65" s="43" t="s">
        <v>486</v>
      </c>
      <c r="C65" s="46" t="s">
        <v>914</v>
      </c>
      <c r="D65" s="43" t="s">
        <v>486</v>
      </c>
      <c r="E65" s="43" t="s">
        <v>0</v>
      </c>
      <c r="F65" s="43" t="s">
        <v>145</v>
      </c>
      <c r="G65" s="43" t="s">
        <v>1</v>
      </c>
      <c r="H65" s="43" t="s">
        <v>70</v>
      </c>
      <c r="I65" s="48">
        <v>450</v>
      </c>
      <c r="J65" s="48" t="str">
        <f t="shared" si="8"/>
        <v>PCFAA450</v>
      </c>
      <c r="K65" s="43" t="str">
        <f>VLOOKUP($H65,'[7]Objective Codes'!$A$4:$F$197,4,FALSE)</f>
        <v>PLANNING &amp; ENVIRONMENTAL</v>
      </c>
      <c r="L65" s="43" t="str">
        <f>VLOOKUP($H65,'[7]Objective Codes'!$A$4:$F$197,5,FALSE)</f>
        <v>GENERAL</v>
      </c>
      <c r="M65" s="43" t="str">
        <f>VLOOKUP($H65,'[7]Objective Codes'!$A$4:$F$197,6,FALSE)</f>
        <v>GENERAL</v>
      </c>
      <c r="N65" s="43" t="e">
        <f>VLOOKUP(I65,'[7]Subjective Codes'!$C$3:$D$133,2,FALSE)</f>
        <v>#N/A</v>
      </c>
      <c r="O65" s="22"/>
      <c r="P65" s="49">
        <f>+'[8]2013-14 Basic &amp; Honarium'!$P$47</f>
        <v>71785</v>
      </c>
      <c r="Q65" s="44">
        <f>+'[8]2013-14 Basic &amp; Honarium'!$M$47</f>
        <v>72502.850000000006</v>
      </c>
      <c r="R65" s="44">
        <f t="shared" si="1"/>
        <v>717.85000000000582</v>
      </c>
      <c r="S65" s="45"/>
      <c r="T65" s="45"/>
      <c r="U65" s="45">
        <f t="shared" si="3"/>
        <v>73590.392749999999</v>
      </c>
      <c r="V65" s="45">
        <f t="shared" si="4"/>
        <v>74694.248641249986</v>
      </c>
      <c r="W65" s="49">
        <f t="shared" si="6"/>
        <v>2191.3986412499798</v>
      </c>
      <c r="X65" s="49"/>
      <c r="AC65" s="45">
        <f>VLOOKUP(A:A,'[9]Bud Info 1.03 11am'!$1:$1048576,11,FALSE)</f>
        <v>72503</v>
      </c>
      <c r="AD65" s="44">
        <f t="shared" si="5"/>
        <v>-0.14999999999417923</v>
      </c>
    </row>
    <row r="66" spans="1:30" s="43" customFormat="1" x14ac:dyDescent="0.25">
      <c r="A66" s="45" t="str">
        <f t="shared" si="0"/>
        <v>PCFAA451 Total</v>
      </c>
      <c r="B66" s="43" t="s">
        <v>487</v>
      </c>
      <c r="C66" s="46" t="s">
        <v>914</v>
      </c>
      <c r="D66" s="43" t="s">
        <v>487</v>
      </c>
      <c r="E66" s="43" t="s">
        <v>0</v>
      </c>
      <c r="F66" s="43" t="s">
        <v>145</v>
      </c>
      <c r="G66" s="43" t="s">
        <v>1</v>
      </c>
      <c r="H66" s="43" t="s">
        <v>70</v>
      </c>
      <c r="I66" s="48">
        <v>451</v>
      </c>
      <c r="J66" s="48" t="str">
        <f t="shared" si="8"/>
        <v>PCFAA451</v>
      </c>
      <c r="K66" s="43" t="str">
        <f>VLOOKUP($H66,'[7]Objective Codes'!$A$4:$F$197,4,FALSE)</f>
        <v>PLANNING &amp; ENVIRONMENTAL</v>
      </c>
      <c r="L66" s="43" t="str">
        <f>VLOOKUP($H66,'[7]Objective Codes'!$A$4:$F$197,5,FALSE)</f>
        <v>GENERAL</v>
      </c>
      <c r="M66" s="43" t="str">
        <f>VLOOKUP($H66,'[7]Objective Codes'!$A$4:$F$197,6,FALSE)</f>
        <v>GENERAL</v>
      </c>
      <c r="N66" s="43" t="e">
        <f>VLOOKUP(I66,'[7]Subjective Codes'!$C$3:$D$133,2,FALSE)</f>
        <v>#N/A</v>
      </c>
      <c r="O66" s="22"/>
      <c r="P66" s="49"/>
      <c r="Q66" s="44"/>
      <c r="R66" s="44"/>
      <c r="S66" s="45"/>
      <c r="T66" s="45"/>
      <c r="U66" s="45">
        <f t="shared" si="3"/>
        <v>0</v>
      </c>
      <c r="V66" s="45">
        <f t="shared" si="4"/>
        <v>0</v>
      </c>
      <c r="W66" s="49"/>
      <c r="X66" s="49"/>
      <c r="AC66" s="45"/>
      <c r="AD66" s="44">
        <f t="shared" si="5"/>
        <v>0</v>
      </c>
    </row>
    <row r="67" spans="1:30" s="43" customFormat="1" x14ac:dyDescent="0.25">
      <c r="A67" s="45" t="str">
        <f t="shared" si="0"/>
        <v>PCFAA452 Total</v>
      </c>
      <c r="B67" s="43" t="s">
        <v>488</v>
      </c>
      <c r="C67" s="46" t="s">
        <v>914</v>
      </c>
      <c r="D67" s="43" t="s">
        <v>488</v>
      </c>
      <c r="E67" s="43" t="s">
        <v>0</v>
      </c>
      <c r="F67" s="43" t="s">
        <v>145</v>
      </c>
      <c r="G67" s="43" t="s">
        <v>1</v>
      </c>
      <c r="H67" s="43" t="s">
        <v>70</v>
      </c>
      <c r="I67" s="48">
        <v>452</v>
      </c>
      <c r="J67" s="48" t="str">
        <f t="shared" si="8"/>
        <v>PCFAA452</v>
      </c>
      <c r="K67" s="43" t="str">
        <f>VLOOKUP($H67,'[7]Objective Codes'!$A$4:$F$197,4,FALSE)</f>
        <v>PLANNING &amp; ENVIRONMENTAL</v>
      </c>
      <c r="L67" s="43" t="str">
        <f>VLOOKUP($H67,'[7]Objective Codes'!$A$4:$F$197,5,FALSE)</f>
        <v>GENERAL</v>
      </c>
      <c r="M67" s="43" t="str">
        <f>VLOOKUP($H67,'[7]Objective Codes'!$A$4:$F$197,6,FALSE)</f>
        <v>GENERAL</v>
      </c>
      <c r="N67" s="43" t="e">
        <f>VLOOKUP(I67,'[7]Subjective Codes'!$C$3:$D$133,2,FALSE)</f>
        <v>#N/A</v>
      </c>
      <c r="O67" s="22"/>
      <c r="P67" s="49"/>
      <c r="Q67" s="44"/>
      <c r="R67" s="44">
        <f t="shared" si="1"/>
        <v>0</v>
      </c>
      <c r="S67" s="45"/>
      <c r="T67" s="45"/>
      <c r="U67" s="45">
        <f t="shared" si="3"/>
        <v>0</v>
      </c>
      <c r="V67" s="45">
        <f t="shared" si="4"/>
        <v>0</v>
      </c>
      <c r="W67" s="49">
        <f t="shared" si="6"/>
        <v>0</v>
      </c>
      <c r="X67" s="49"/>
      <c r="AC67" s="45"/>
      <c r="AD67" s="44">
        <f t="shared" si="5"/>
        <v>0</v>
      </c>
    </row>
    <row r="68" spans="1:30" s="43" customFormat="1" x14ac:dyDescent="0.25">
      <c r="A68" s="45" t="str">
        <f t="shared" si="0"/>
        <v>PCFAA453 Total</v>
      </c>
      <c r="B68" s="43" t="s">
        <v>489</v>
      </c>
      <c r="C68" s="46" t="s">
        <v>914</v>
      </c>
      <c r="D68" s="43" t="s">
        <v>489</v>
      </c>
      <c r="E68" s="43" t="s">
        <v>0</v>
      </c>
      <c r="F68" s="43" t="s">
        <v>145</v>
      </c>
      <c r="G68" s="43" t="s">
        <v>1</v>
      </c>
      <c r="H68" s="43" t="s">
        <v>70</v>
      </c>
      <c r="I68" s="48">
        <v>453</v>
      </c>
      <c r="J68" s="48" t="str">
        <f t="shared" si="8"/>
        <v>PCFAA453</v>
      </c>
      <c r="K68" s="43" t="str">
        <f>VLOOKUP($H68,'[7]Objective Codes'!$A$4:$F$197,4,FALSE)</f>
        <v>PLANNING &amp; ENVIRONMENTAL</v>
      </c>
      <c r="L68" s="43" t="str">
        <f>VLOOKUP($H68,'[7]Objective Codes'!$A$4:$F$197,5,FALSE)</f>
        <v>GENERAL</v>
      </c>
      <c r="M68" s="43" t="str">
        <f>VLOOKUP($H68,'[7]Objective Codes'!$A$4:$F$197,6,FALSE)</f>
        <v>GENERAL</v>
      </c>
      <c r="N68" s="43" t="e">
        <f>VLOOKUP(I68,'[7]Subjective Codes'!$C$3:$D$133,2,FALSE)</f>
        <v>#N/A</v>
      </c>
      <c r="O68" s="22"/>
      <c r="P68" s="49">
        <f>+'[8]2013-14 Ni'!$L$47</f>
        <v>4657.0792079207922</v>
      </c>
      <c r="Q68" s="44">
        <f>+'[8]2013-14 Ni'!$J$47</f>
        <v>4703.6499999999996</v>
      </c>
      <c r="R68" s="44">
        <f t="shared" si="1"/>
        <v>46.570792079207422</v>
      </c>
      <c r="S68" s="45"/>
      <c r="T68" s="45"/>
      <c r="U68" s="45">
        <f t="shared" si="3"/>
        <v>4774.204749999999</v>
      </c>
      <c r="V68" s="45">
        <f t="shared" si="4"/>
        <v>4845.8178212499988</v>
      </c>
      <c r="W68" s="49">
        <f t="shared" si="6"/>
        <v>142.16782124999918</v>
      </c>
      <c r="X68" s="49"/>
      <c r="AC68" s="45">
        <f>VLOOKUP(A:A,'[9]Bud Info 1.03 11am'!$1:$1048576,11,FALSE)</f>
        <v>4704</v>
      </c>
      <c r="AD68" s="44">
        <f t="shared" si="5"/>
        <v>-0.3500000000003638</v>
      </c>
    </row>
    <row r="69" spans="1:30" s="43" customFormat="1" ht="14.25" customHeight="1" x14ac:dyDescent="0.25">
      <c r="A69" s="45" t="str">
        <f t="shared" si="0"/>
        <v>PCFAA454 Total</v>
      </c>
      <c r="B69" s="43" t="s">
        <v>490</v>
      </c>
      <c r="C69" s="46" t="s">
        <v>914</v>
      </c>
      <c r="D69" s="43" t="s">
        <v>490</v>
      </c>
      <c r="E69" s="43" t="s">
        <v>0</v>
      </c>
      <c r="F69" s="43" t="s">
        <v>145</v>
      </c>
      <c r="G69" s="43" t="s">
        <v>1</v>
      </c>
      <c r="H69" s="43" t="s">
        <v>70</v>
      </c>
      <c r="I69" s="48">
        <v>454</v>
      </c>
      <c r="J69" s="48" t="str">
        <f t="shared" si="8"/>
        <v>PCFAA454</v>
      </c>
      <c r="K69" s="43" t="str">
        <f>VLOOKUP($H69,'[7]Objective Codes'!$A$4:$F$197,4,FALSE)</f>
        <v>PLANNING &amp; ENVIRONMENTAL</v>
      </c>
      <c r="L69" s="43" t="str">
        <f>VLOOKUP($H69,'[7]Objective Codes'!$A$4:$F$197,5,FALSE)</f>
        <v>GENERAL</v>
      </c>
      <c r="M69" s="43" t="str">
        <f>VLOOKUP($H69,'[7]Objective Codes'!$A$4:$F$197,6,FALSE)</f>
        <v>GENERAL</v>
      </c>
      <c r="N69" s="43" t="e">
        <f>VLOOKUP(I69,'[7]Subjective Codes'!$C$3:$D$133,2,FALSE)</f>
        <v>#N/A</v>
      </c>
      <c r="O69" s="22"/>
      <c r="P69" s="49">
        <f>+'[8]2013-14 Pens'!$N$48</f>
        <v>13500.274084098091</v>
      </c>
      <c r="Q69" s="44">
        <f>+'[8]2013-14 Pens'!$L$48</f>
        <v>13635.276824939074</v>
      </c>
      <c r="R69" s="44">
        <f t="shared" ref="R69:R133" si="13">Q69-P69</f>
        <v>135.00274084098237</v>
      </c>
      <c r="S69" s="45"/>
      <c r="T69" s="45"/>
      <c r="U69" s="45">
        <f t="shared" si="3"/>
        <v>13839.805977313159</v>
      </c>
      <c r="V69" s="45">
        <f t="shared" si="4"/>
        <v>14047.403066972855</v>
      </c>
      <c r="W69" s="49">
        <f t="shared" si="6"/>
        <v>412.12624203378073</v>
      </c>
      <c r="X69" s="49"/>
      <c r="AC69" s="45">
        <f>VLOOKUP(A:A,'[9]Bud Info 1.03 11am'!$1:$1048576,11,FALSE)</f>
        <v>13635</v>
      </c>
      <c r="AD69" s="44">
        <f t="shared" si="5"/>
        <v>0.27682493907377648</v>
      </c>
    </row>
    <row r="70" spans="1:30" s="43" customFormat="1" x14ac:dyDescent="0.25">
      <c r="A70" s="45" t="str">
        <f t="shared" si="0"/>
        <v>PCAAA1010 Total</v>
      </c>
      <c r="B70" s="43" t="s">
        <v>491</v>
      </c>
      <c r="C70" s="46" t="s">
        <v>914</v>
      </c>
      <c r="D70" s="43" t="s">
        <v>491</v>
      </c>
      <c r="E70" s="43" t="s">
        <v>0</v>
      </c>
      <c r="F70" s="43" t="s">
        <v>145</v>
      </c>
      <c r="G70" s="43" t="s">
        <v>2</v>
      </c>
      <c r="H70" s="52" t="s">
        <v>65</v>
      </c>
      <c r="I70" s="70">
        <v>1010</v>
      </c>
      <c r="J70" s="48" t="str">
        <f t="shared" si="8"/>
        <v>PCAAA1010</v>
      </c>
      <c r="K70" s="43" t="str">
        <f>VLOOKUP($H70,'[7]Objective Codes'!$A$4:$F$197,4,FALSE)</f>
        <v>GENERAL</v>
      </c>
      <c r="L70" s="43" t="str">
        <f>VLOOKUP($H70,'[7]Objective Codes'!$A$4:$F$197,5,FALSE)</f>
        <v>GENERAL</v>
      </c>
      <c r="M70" s="43" t="str">
        <f>VLOOKUP($H70,'[7]Objective Codes'!$A$4:$F$197,6,FALSE)</f>
        <v>GENERAL</v>
      </c>
      <c r="O70" s="22"/>
      <c r="P70" s="49"/>
      <c r="Q70" s="44"/>
      <c r="R70" s="44">
        <f t="shared" si="1"/>
        <v>0</v>
      </c>
      <c r="S70" s="45"/>
      <c r="T70" s="45"/>
      <c r="U70" s="45"/>
      <c r="V70" s="45"/>
      <c r="W70" s="49">
        <f t="shared" si="6"/>
        <v>0</v>
      </c>
      <c r="X70" s="49"/>
      <c r="AC70" s="45"/>
      <c r="AD70" s="44">
        <f t="shared" si="5"/>
        <v>0</v>
      </c>
    </row>
    <row r="71" spans="1:30" s="43" customFormat="1" x14ac:dyDescent="0.25">
      <c r="A71" s="45" t="str">
        <f t="shared" ref="A71:A135" si="14">CONCATENATE(B71,C71)</f>
        <v>PCAAA1017 Total</v>
      </c>
      <c r="B71" s="43" t="s">
        <v>492</v>
      </c>
      <c r="C71" s="46" t="s">
        <v>914</v>
      </c>
      <c r="D71" s="43" t="s">
        <v>492</v>
      </c>
      <c r="E71" s="43" t="s">
        <v>0</v>
      </c>
      <c r="F71" s="43" t="s">
        <v>145</v>
      </c>
      <c r="G71" s="43" t="s">
        <v>2</v>
      </c>
      <c r="H71" s="52" t="s">
        <v>65</v>
      </c>
      <c r="I71" s="70">
        <v>1017</v>
      </c>
      <c r="J71" s="48" t="str">
        <f t="shared" si="8"/>
        <v>PCAAA1017</v>
      </c>
      <c r="K71" s="43" t="str">
        <f>VLOOKUP($H71,'[7]Objective Codes'!$A$4:$F$197,4,FALSE)</f>
        <v>GENERAL</v>
      </c>
      <c r="L71" s="43" t="str">
        <f>VLOOKUP($H71,'[7]Objective Codes'!$A$4:$F$197,5,FALSE)</f>
        <v>GENERAL</v>
      </c>
      <c r="M71" s="43" t="str">
        <f>VLOOKUP($H71,'[7]Objective Codes'!$A$4:$F$197,6,FALSE)</f>
        <v>GENERAL</v>
      </c>
      <c r="O71" s="22"/>
      <c r="P71" s="49"/>
      <c r="Q71" s="44"/>
      <c r="R71" s="44">
        <f t="shared" ref="R71:R72" si="15">Q71-P71</f>
        <v>0</v>
      </c>
      <c r="S71" s="45"/>
      <c r="T71" s="45"/>
      <c r="U71" s="45"/>
      <c r="V71" s="45"/>
      <c r="W71" s="49">
        <f t="shared" si="6"/>
        <v>0</v>
      </c>
      <c r="X71" s="49"/>
      <c r="AC71" s="45"/>
      <c r="AD71" s="44">
        <f t="shared" ref="AD71:AD134" si="16">+Q71-AC71</f>
        <v>0</v>
      </c>
    </row>
    <row r="72" spans="1:30" s="43" customFormat="1" x14ac:dyDescent="0.25">
      <c r="A72" s="45" t="str">
        <f t="shared" si="14"/>
        <v>PCAAA1060 Total</v>
      </c>
      <c r="B72" s="43" t="s">
        <v>504</v>
      </c>
      <c r="C72" s="46" t="s">
        <v>914</v>
      </c>
      <c r="D72" s="43" t="s">
        <v>504</v>
      </c>
      <c r="E72" s="43" t="s">
        <v>0</v>
      </c>
      <c r="F72" s="43" t="s">
        <v>145</v>
      </c>
      <c r="G72" s="43" t="s">
        <v>2</v>
      </c>
      <c r="H72" s="52" t="s">
        <v>65</v>
      </c>
      <c r="I72" s="70">
        <v>1060</v>
      </c>
      <c r="J72" s="48" t="str">
        <f t="shared" si="8"/>
        <v>PCAAA1060</v>
      </c>
      <c r="K72" s="43" t="str">
        <f>VLOOKUP($H72,'[7]Objective Codes'!$A$4:$F$197,4,FALSE)</f>
        <v>GENERAL</v>
      </c>
      <c r="L72" s="43" t="str">
        <f>VLOOKUP($H72,'[7]Objective Codes'!$A$4:$F$197,5,FALSE)</f>
        <v>GENERAL</v>
      </c>
      <c r="M72" s="43" t="str">
        <f>VLOOKUP($H72,'[7]Objective Codes'!$A$4:$F$197,6,FALSE)</f>
        <v>GENERAL</v>
      </c>
      <c r="O72" s="22"/>
      <c r="P72" s="49"/>
      <c r="Q72" s="44">
        <f>+[11]PREMISES!$G$13</f>
        <v>75000</v>
      </c>
      <c r="R72" s="44">
        <f t="shared" si="15"/>
        <v>75000</v>
      </c>
      <c r="S72" s="45"/>
      <c r="T72" s="45"/>
      <c r="U72" s="44">
        <f>+[11]PREMISES!$H$13</f>
        <v>0</v>
      </c>
      <c r="V72" s="44">
        <f>+[11]PREMISES!$I$13</f>
        <v>0</v>
      </c>
      <c r="W72" s="49">
        <f t="shared" ref="W72" si="17">+V72-Q72</f>
        <v>-75000</v>
      </c>
      <c r="X72" s="49"/>
      <c r="AC72" s="45">
        <f>VLOOKUP(A:A,'[9]Bud Info 1.03 11am'!$1:$1048576,11,FALSE)</f>
        <v>75000</v>
      </c>
      <c r="AD72" s="44">
        <f t="shared" si="16"/>
        <v>0</v>
      </c>
    </row>
    <row r="73" spans="1:30" s="43" customFormat="1" x14ac:dyDescent="0.25">
      <c r="A73" s="45" t="str">
        <f t="shared" si="14"/>
        <v>PCAAA1420 Total</v>
      </c>
      <c r="B73" s="43" t="s">
        <v>924</v>
      </c>
      <c r="C73" s="46" t="s">
        <v>914</v>
      </c>
      <c r="D73" s="43" t="s">
        <v>924</v>
      </c>
      <c r="E73" s="43" t="s">
        <v>0</v>
      </c>
      <c r="F73" s="43" t="s">
        <v>145</v>
      </c>
      <c r="G73" s="43" t="s">
        <v>2</v>
      </c>
      <c r="H73" s="43" t="s">
        <v>65</v>
      </c>
      <c r="I73" s="69">
        <v>1420</v>
      </c>
      <c r="J73" s="48" t="str">
        <f t="shared" si="8"/>
        <v>PCAAA1420</v>
      </c>
      <c r="K73" s="43" t="str">
        <f>VLOOKUP($H73,'[7]Objective Codes'!$A$4:$F$197,4,FALSE)</f>
        <v>GENERAL</v>
      </c>
      <c r="L73" s="43" t="str">
        <f>VLOOKUP($H73,'[7]Objective Codes'!$A$4:$F$197,5,FALSE)</f>
        <v>GENERAL</v>
      </c>
      <c r="M73" s="43" t="str">
        <f>VLOOKUP($H73,'[7]Objective Codes'!$A$4:$F$197,6,FALSE)</f>
        <v>GENERAL</v>
      </c>
      <c r="N73" s="43" t="e">
        <f>VLOOKUP(I73,'[7]Subjective Codes'!$C$3:$D$133,2,FALSE)</f>
        <v>#N/A</v>
      </c>
      <c r="O73" s="22">
        <v>5541</v>
      </c>
      <c r="P73" s="49">
        <v>7500</v>
      </c>
      <c r="Q73" s="44">
        <f>+[11]PREMISES!$G$4</f>
        <v>7500</v>
      </c>
      <c r="R73" s="44">
        <f t="shared" si="13"/>
        <v>0</v>
      </c>
      <c r="S73" s="45"/>
      <c r="T73" s="45"/>
      <c r="U73" s="44">
        <f>+[11]PREMISES!$H$4</f>
        <v>7500</v>
      </c>
      <c r="V73" s="44">
        <f>+[11]PREMISES!$I$4</f>
        <v>7500</v>
      </c>
      <c r="W73" s="49">
        <f t="shared" ref="W73:W135" si="18">+V73-Q73</f>
        <v>0</v>
      </c>
      <c r="X73" s="49"/>
      <c r="AC73" s="45"/>
      <c r="AD73" s="44">
        <f t="shared" si="16"/>
        <v>7500</v>
      </c>
    </row>
    <row r="74" spans="1:30" s="43" customFormat="1" x14ac:dyDescent="0.25">
      <c r="A74" s="45" t="str">
        <f t="shared" si="14"/>
        <v>PCAAA1500 Total</v>
      </c>
      <c r="B74" s="43" t="s">
        <v>493</v>
      </c>
      <c r="C74" s="46" t="s">
        <v>914</v>
      </c>
      <c r="D74" s="43" t="s">
        <v>493</v>
      </c>
      <c r="E74" s="43" t="s">
        <v>0</v>
      </c>
      <c r="F74" s="43" t="s">
        <v>145</v>
      </c>
      <c r="G74" s="43" t="s">
        <v>2</v>
      </c>
      <c r="H74" s="43" t="s">
        <v>65</v>
      </c>
      <c r="I74" s="69">
        <v>1500</v>
      </c>
      <c r="J74" s="48" t="str">
        <f t="shared" si="8"/>
        <v>PCAAA1500</v>
      </c>
      <c r="K74" s="43" t="str">
        <f>VLOOKUP($H74,'[7]Objective Codes'!$A$4:$F$197,4,FALSE)</f>
        <v>GENERAL</v>
      </c>
      <c r="L74" s="43" t="str">
        <f>VLOOKUP($H74,'[7]Objective Codes'!$A$4:$F$197,5,FALSE)</f>
        <v>GENERAL</v>
      </c>
      <c r="M74" s="43" t="str">
        <f>VLOOKUP($H74,'[7]Objective Codes'!$A$4:$F$197,6,FALSE)</f>
        <v>GENERAL</v>
      </c>
      <c r="N74" s="43" t="e">
        <f>VLOOKUP(I74,'[7]Subjective Codes'!$C$3:$D$133,2,FALSE)</f>
        <v>#N/A</v>
      </c>
      <c r="O74" s="22">
        <v>75000</v>
      </c>
      <c r="P74" s="49">
        <v>70000</v>
      </c>
      <c r="Q74" s="44">
        <f>+[11]PREMISES!$G$5</f>
        <v>35000</v>
      </c>
      <c r="R74" s="44">
        <f t="shared" si="13"/>
        <v>-35000</v>
      </c>
      <c r="S74" s="45"/>
      <c r="T74" s="45"/>
      <c r="U74" s="44">
        <f>+[11]PREMISES!$H$5</f>
        <v>0</v>
      </c>
      <c r="V74" s="44">
        <f>+[11]PREMISES!$I$5</f>
        <v>0</v>
      </c>
      <c r="W74" s="49">
        <f t="shared" si="18"/>
        <v>-35000</v>
      </c>
      <c r="X74" s="49"/>
      <c r="AC74" s="45">
        <f>VLOOKUP(A:A,'[9]Bud Info 1.03 11am'!$1:$1048576,11,FALSE)</f>
        <v>35000</v>
      </c>
      <c r="AD74" s="44">
        <f t="shared" si="16"/>
        <v>0</v>
      </c>
    </row>
    <row r="75" spans="1:30" s="43" customFormat="1" x14ac:dyDescent="0.25">
      <c r="A75" s="45" t="str">
        <f t="shared" si="14"/>
        <v>PCAAA1501 Total</v>
      </c>
      <c r="B75" s="43" t="s">
        <v>494</v>
      </c>
      <c r="C75" s="46" t="s">
        <v>914</v>
      </c>
      <c r="D75" s="43" t="s">
        <v>494</v>
      </c>
      <c r="E75" s="43" t="s">
        <v>0</v>
      </c>
      <c r="F75" s="43" t="s">
        <v>145</v>
      </c>
      <c r="G75" s="43" t="s">
        <v>2</v>
      </c>
      <c r="H75" s="43" t="s">
        <v>65</v>
      </c>
      <c r="I75" s="69">
        <v>1501</v>
      </c>
      <c r="J75" s="48" t="str">
        <f t="shared" si="8"/>
        <v>PCAAA1501</v>
      </c>
      <c r="K75" s="43" t="str">
        <f>VLOOKUP($H75,'[7]Objective Codes'!$A$4:$F$197,4,FALSE)</f>
        <v>GENERAL</v>
      </c>
      <c r="L75" s="43" t="str">
        <f>VLOOKUP($H75,'[7]Objective Codes'!$A$4:$F$197,5,FALSE)</f>
        <v>GENERAL</v>
      </c>
      <c r="M75" s="43" t="str">
        <f>VLOOKUP($H75,'[7]Objective Codes'!$A$4:$F$197,6,FALSE)</f>
        <v>GENERAL</v>
      </c>
      <c r="N75" s="43" t="e">
        <f>VLOOKUP(I75,'[7]Subjective Codes'!$C$3:$D$133,2,FALSE)</f>
        <v>#N/A</v>
      </c>
      <c r="O75" s="22">
        <v>22016</v>
      </c>
      <c r="P75" s="49">
        <v>20000</v>
      </c>
      <c r="Q75" s="44">
        <f>+[11]PREMISES!$G$6</f>
        <v>20000</v>
      </c>
      <c r="R75" s="44">
        <f t="shared" si="13"/>
        <v>0</v>
      </c>
      <c r="S75" s="45"/>
      <c r="T75" s="45"/>
      <c r="U75" s="44">
        <f>+[11]PREMISES!$H$6</f>
        <v>20000</v>
      </c>
      <c r="V75" s="44">
        <f>+[11]PREMISES!$I$6</f>
        <v>20000</v>
      </c>
      <c r="W75" s="49">
        <f t="shared" si="18"/>
        <v>0</v>
      </c>
      <c r="X75" s="49"/>
      <c r="AC75" s="45">
        <f>VLOOKUP(A:A,'[9]Bud Info 1.03 11am'!$1:$1048576,11,FALSE)</f>
        <v>20000</v>
      </c>
      <c r="AD75" s="44">
        <f t="shared" si="16"/>
        <v>0</v>
      </c>
    </row>
    <row r="76" spans="1:30" s="43" customFormat="1" x14ac:dyDescent="0.25">
      <c r="A76" s="45" t="str">
        <f t="shared" si="14"/>
        <v>PCAAA1502 Total</v>
      </c>
      <c r="B76" s="43" t="s">
        <v>495</v>
      </c>
      <c r="C76" s="46" t="s">
        <v>914</v>
      </c>
      <c r="D76" s="43" t="s">
        <v>495</v>
      </c>
      <c r="E76" s="43" t="s">
        <v>0</v>
      </c>
      <c r="F76" s="43" t="s">
        <v>145</v>
      </c>
      <c r="G76" s="43" t="s">
        <v>2</v>
      </c>
      <c r="H76" s="43" t="s">
        <v>65</v>
      </c>
      <c r="I76" s="69">
        <v>1502</v>
      </c>
      <c r="J76" s="48" t="str">
        <f t="shared" si="8"/>
        <v>PCAAA1502</v>
      </c>
      <c r="K76" s="43" t="str">
        <f>VLOOKUP($H76,'[7]Objective Codes'!$A$4:$F$197,4,FALSE)</f>
        <v>GENERAL</v>
      </c>
      <c r="L76" s="43" t="str">
        <f>VLOOKUP($H76,'[7]Objective Codes'!$A$4:$F$197,5,FALSE)</f>
        <v>GENERAL</v>
      </c>
      <c r="M76" s="43" t="str">
        <f>VLOOKUP($H76,'[7]Objective Codes'!$A$4:$F$197,6,FALSE)</f>
        <v>GENERAL</v>
      </c>
      <c r="N76" s="43" t="e">
        <f>VLOOKUP(I76,'[7]Subjective Codes'!$C$3:$D$133,2,FALSE)</f>
        <v>#N/A</v>
      </c>
      <c r="O76" s="22">
        <v>1854</v>
      </c>
      <c r="P76" s="49">
        <v>0</v>
      </c>
      <c r="Q76" s="44"/>
      <c r="R76" s="44">
        <f t="shared" si="13"/>
        <v>0</v>
      </c>
      <c r="S76" s="45"/>
      <c r="T76" s="45"/>
      <c r="U76" s="45"/>
      <c r="V76" s="45"/>
      <c r="W76" s="49">
        <f t="shared" si="18"/>
        <v>0</v>
      </c>
      <c r="X76" s="49"/>
      <c r="AC76" s="45">
        <f>VLOOKUP(A:A,'[9]Bud Info 1.03 11am'!$1:$1048576,11,FALSE)</f>
        <v>0</v>
      </c>
      <c r="AD76" s="44">
        <f t="shared" si="16"/>
        <v>0</v>
      </c>
    </row>
    <row r="77" spans="1:30" s="43" customFormat="1" x14ac:dyDescent="0.25">
      <c r="A77" s="45" t="str">
        <f t="shared" si="14"/>
        <v>PCAAA1510 Total</v>
      </c>
      <c r="B77" s="43" t="s">
        <v>496</v>
      </c>
      <c r="C77" s="46" t="s">
        <v>914</v>
      </c>
      <c r="D77" s="43" t="s">
        <v>496</v>
      </c>
      <c r="E77" s="43" t="s">
        <v>0</v>
      </c>
      <c r="F77" s="43" t="s">
        <v>145</v>
      </c>
      <c r="G77" s="43" t="s">
        <v>2</v>
      </c>
      <c r="H77" s="43" t="s">
        <v>65</v>
      </c>
      <c r="I77" s="69">
        <v>1510</v>
      </c>
      <c r="J77" s="48" t="str">
        <f t="shared" si="8"/>
        <v>PCAAA1510</v>
      </c>
      <c r="K77" s="43" t="str">
        <f>VLOOKUP($H77,'[7]Objective Codes'!$A$4:$F$197,4,FALSE)</f>
        <v>GENERAL</v>
      </c>
      <c r="L77" s="43" t="str">
        <f>VLOOKUP($H77,'[7]Objective Codes'!$A$4:$F$197,5,FALSE)</f>
        <v>GENERAL</v>
      </c>
      <c r="M77" s="43" t="str">
        <f>VLOOKUP($H77,'[7]Objective Codes'!$A$4:$F$197,6,FALSE)</f>
        <v>GENERAL</v>
      </c>
      <c r="N77" s="43" t="e">
        <f>VLOOKUP(I77,'[7]Subjective Codes'!$C$3:$D$133,2,FALSE)</f>
        <v>#N/A</v>
      </c>
      <c r="O77" s="22">
        <v>19570</v>
      </c>
      <c r="P77" s="49">
        <v>28000</v>
      </c>
      <c r="Q77" s="44">
        <f>+[11]PREMISES!$G$8</f>
        <v>31500</v>
      </c>
      <c r="R77" s="44">
        <f t="shared" si="13"/>
        <v>3500</v>
      </c>
      <c r="S77" s="45"/>
      <c r="T77" s="45"/>
      <c r="U77" s="44">
        <f>+[11]PREMISES!$H$8</f>
        <v>31500</v>
      </c>
      <c r="V77" s="44">
        <f>+[11]PREMISES!$I$8</f>
        <v>31500</v>
      </c>
      <c r="W77" s="49">
        <f t="shared" si="18"/>
        <v>0</v>
      </c>
      <c r="X77" s="49"/>
      <c r="AC77" s="45">
        <f>VLOOKUP(A:A,'[9]Bud Info 1.03 11am'!$1:$1048576,11,FALSE)</f>
        <v>31500</v>
      </c>
      <c r="AD77" s="44">
        <f t="shared" si="16"/>
        <v>0</v>
      </c>
    </row>
    <row r="78" spans="1:30" s="43" customFormat="1" x14ac:dyDescent="0.25">
      <c r="A78" s="45" t="str">
        <f t="shared" si="14"/>
        <v>PCAAA1520 Total</v>
      </c>
      <c r="B78" s="43" t="s">
        <v>497</v>
      </c>
      <c r="C78" s="46" t="s">
        <v>914</v>
      </c>
      <c r="D78" s="43" t="s">
        <v>497</v>
      </c>
      <c r="E78" s="43" t="s">
        <v>0</v>
      </c>
      <c r="F78" s="43" t="s">
        <v>145</v>
      </c>
      <c r="G78" s="43" t="s">
        <v>2</v>
      </c>
      <c r="H78" s="43" t="s">
        <v>65</v>
      </c>
      <c r="I78" s="69">
        <v>1520</v>
      </c>
      <c r="J78" s="48" t="str">
        <f t="shared" si="8"/>
        <v>PCAAA1520</v>
      </c>
      <c r="K78" s="43" t="str">
        <f>VLOOKUP($H78,'[7]Objective Codes'!$A$4:$F$197,4,FALSE)</f>
        <v>GENERAL</v>
      </c>
      <c r="L78" s="43" t="str">
        <f>VLOOKUP($H78,'[7]Objective Codes'!$A$4:$F$197,5,FALSE)</f>
        <v>GENERAL</v>
      </c>
      <c r="M78" s="43" t="str">
        <f>VLOOKUP($H78,'[7]Objective Codes'!$A$4:$F$197,6,FALSE)</f>
        <v>GENERAL</v>
      </c>
      <c r="N78" s="43" t="e">
        <f>VLOOKUP(I78,'[7]Subjective Codes'!$C$3:$D$133,2,FALSE)</f>
        <v>#N/A</v>
      </c>
      <c r="O78" s="22">
        <v>1411</v>
      </c>
      <c r="P78" s="49">
        <v>420</v>
      </c>
      <c r="Q78" s="44">
        <f>+[11]PREMISES!$G$9</f>
        <v>500</v>
      </c>
      <c r="R78" s="44">
        <f t="shared" si="13"/>
        <v>80</v>
      </c>
      <c r="S78" s="45"/>
      <c r="T78" s="45"/>
      <c r="U78" s="44">
        <f>+[11]PREMISES!$H$9</f>
        <v>500</v>
      </c>
      <c r="V78" s="44">
        <f>+[11]PREMISES!$I$9</f>
        <v>500</v>
      </c>
      <c r="W78" s="49">
        <f t="shared" si="18"/>
        <v>0</v>
      </c>
      <c r="X78" s="49"/>
      <c r="AC78" s="45">
        <f>VLOOKUP(A:A,'[9]Bud Info 1.03 11am'!$1:$1048576,11,FALSE)</f>
        <v>500</v>
      </c>
      <c r="AD78" s="44">
        <f t="shared" si="16"/>
        <v>0</v>
      </c>
    </row>
    <row r="79" spans="1:30" s="43" customFormat="1" x14ac:dyDescent="0.25">
      <c r="A79" s="45" t="str">
        <f t="shared" si="14"/>
        <v>PCAAA1521 Total</v>
      </c>
      <c r="B79" s="43" t="s">
        <v>498</v>
      </c>
      <c r="C79" s="46" t="s">
        <v>914</v>
      </c>
      <c r="D79" s="43" t="s">
        <v>498</v>
      </c>
      <c r="E79" s="43" t="s">
        <v>0</v>
      </c>
      <c r="F79" s="43" t="s">
        <v>145</v>
      </c>
      <c r="G79" s="43" t="s">
        <v>2</v>
      </c>
      <c r="H79" s="52" t="s">
        <v>65</v>
      </c>
      <c r="I79" s="70">
        <v>1521</v>
      </c>
      <c r="J79" s="48" t="str">
        <f t="shared" si="8"/>
        <v>PCAAA1521</v>
      </c>
      <c r="K79" s="43" t="str">
        <f>VLOOKUP($H79,'[7]Objective Codes'!$A$4:$F$197,4,FALSE)</f>
        <v>GENERAL</v>
      </c>
      <c r="L79" s="43" t="str">
        <f>VLOOKUP($H79,'[7]Objective Codes'!$A$4:$F$197,5,FALSE)</f>
        <v>GENERAL</v>
      </c>
      <c r="M79" s="43" t="str">
        <f>VLOOKUP($H79,'[7]Objective Codes'!$A$4:$F$197,6,FALSE)</f>
        <v>GENERAL</v>
      </c>
      <c r="N79" s="43" t="e">
        <f>VLOOKUP(I79,'[7]Subjective Codes'!$C$3:$D$133,2,FALSE)</f>
        <v>#N/A</v>
      </c>
      <c r="O79" s="22"/>
      <c r="P79" s="49"/>
      <c r="Q79" s="44"/>
      <c r="R79" s="44">
        <f t="shared" si="13"/>
        <v>0</v>
      </c>
      <c r="S79" s="45"/>
      <c r="T79" s="45"/>
      <c r="U79" s="45"/>
      <c r="V79" s="45"/>
      <c r="W79" s="49">
        <f t="shared" si="18"/>
        <v>0</v>
      </c>
      <c r="X79" s="49"/>
      <c r="AC79" s="45"/>
      <c r="AD79" s="44">
        <f t="shared" si="16"/>
        <v>0</v>
      </c>
    </row>
    <row r="80" spans="1:30" s="43" customFormat="1" x14ac:dyDescent="0.25">
      <c r="A80" s="45" t="str">
        <f t="shared" si="14"/>
        <v>PCAAA1612 Total</v>
      </c>
      <c r="B80" s="43" t="s">
        <v>499</v>
      </c>
      <c r="C80" s="46" t="s">
        <v>914</v>
      </c>
      <c r="D80" s="43" t="s">
        <v>499</v>
      </c>
      <c r="E80" s="43" t="s">
        <v>0</v>
      </c>
      <c r="F80" s="43" t="s">
        <v>145</v>
      </c>
      <c r="G80" s="43" t="s">
        <v>2</v>
      </c>
      <c r="H80" s="52" t="s">
        <v>65</v>
      </c>
      <c r="I80" s="70">
        <v>1612</v>
      </c>
      <c r="J80" s="48" t="str">
        <f t="shared" si="8"/>
        <v>PCAAA1612</v>
      </c>
      <c r="K80" s="43" t="str">
        <f>VLOOKUP($H80,'[7]Objective Codes'!$A$4:$F$197,4,FALSE)</f>
        <v>GENERAL</v>
      </c>
      <c r="L80" s="43" t="str">
        <f>VLOOKUP($H80,'[7]Objective Codes'!$A$4:$F$197,5,FALSE)</f>
        <v>GENERAL</v>
      </c>
      <c r="M80" s="43" t="str">
        <f>VLOOKUP($H80,'[7]Objective Codes'!$A$4:$F$197,6,FALSE)</f>
        <v>GENERAL</v>
      </c>
      <c r="N80" s="43" t="e">
        <f>VLOOKUP(I80,'[7]Subjective Codes'!$C$3:$D$133,2,FALSE)</f>
        <v>#N/A</v>
      </c>
      <c r="O80" s="22"/>
      <c r="P80" s="49"/>
      <c r="Q80" s="44"/>
      <c r="R80" s="44">
        <f t="shared" si="13"/>
        <v>0</v>
      </c>
      <c r="S80" s="45"/>
      <c r="T80" s="45"/>
      <c r="U80" s="45"/>
      <c r="V80" s="45"/>
      <c r="W80" s="49">
        <f t="shared" si="18"/>
        <v>0</v>
      </c>
      <c r="X80" s="49"/>
      <c r="AC80" s="45"/>
      <c r="AD80" s="44">
        <f t="shared" si="16"/>
        <v>0</v>
      </c>
    </row>
    <row r="81" spans="1:30" s="43" customFormat="1" x14ac:dyDescent="0.25">
      <c r="A81" s="45" t="str">
        <f t="shared" si="14"/>
        <v>PCAAA1651 Total</v>
      </c>
      <c r="B81" s="43" t="s">
        <v>858</v>
      </c>
      <c r="C81" s="46" t="s">
        <v>914</v>
      </c>
      <c r="D81" s="43" t="s">
        <v>858</v>
      </c>
      <c r="E81" s="43" t="s">
        <v>0</v>
      </c>
      <c r="F81" s="43" t="s">
        <v>145</v>
      </c>
      <c r="G81" s="43" t="s">
        <v>2</v>
      </c>
      <c r="H81" s="52" t="s">
        <v>65</v>
      </c>
      <c r="I81" s="70">
        <v>1651</v>
      </c>
      <c r="J81" s="48" t="str">
        <f t="shared" si="8"/>
        <v>PCAAA1651</v>
      </c>
      <c r="K81" s="43" t="str">
        <f>VLOOKUP($H81,'[7]Objective Codes'!$A$4:$F$197,4,FALSE)</f>
        <v>GENERAL</v>
      </c>
      <c r="L81" s="43" t="str">
        <f>VLOOKUP($H81,'[7]Objective Codes'!$A$4:$F$197,5,FALSE)</f>
        <v>GENERAL</v>
      </c>
      <c r="M81" s="43" t="str">
        <f>VLOOKUP($H81,'[7]Objective Codes'!$A$4:$F$197,6,FALSE)</f>
        <v>GENERAL</v>
      </c>
      <c r="N81" s="43" t="e">
        <f>VLOOKUP(I81,'[7]Subjective Codes'!$C$3:$D$133,2,FALSE)</f>
        <v>#N/A</v>
      </c>
      <c r="O81" s="22"/>
      <c r="P81" s="49"/>
      <c r="Q81" s="44"/>
      <c r="R81" s="44">
        <f t="shared" si="13"/>
        <v>0</v>
      </c>
      <c r="S81" s="45"/>
      <c r="T81" s="45"/>
      <c r="U81" s="45"/>
      <c r="V81" s="45"/>
      <c r="W81" s="49">
        <f t="shared" si="18"/>
        <v>0</v>
      </c>
      <c r="X81" s="49"/>
      <c r="AC81" s="45"/>
      <c r="AD81" s="44">
        <f t="shared" si="16"/>
        <v>0</v>
      </c>
    </row>
    <row r="82" spans="1:30" s="43" customFormat="1" x14ac:dyDescent="0.25">
      <c r="A82" s="45" t="str">
        <f t="shared" si="14"/>
        <v>PCAAA1652 Total</v>
      </c>
      <c r="B82" s="43" t="s">
        <v>500</v>
      </c>
      <c r="C82" s="46" t="s">
        <v>914</v>
      </c>
      <c r="D82" s="43" t="s">
        <v>500</v>
      </c>
      <c r="E82" s="43" t="s">
        <v>0</v>
      </c>
      <c r="F82" s="43" t="s">
        <v>145</v>
      </c>
      <c r="G82" s="43" t="s">
        <v>2</v>
      </c>
      <c r="H82" s="52" t="s">
        <v>65</v>
      </c>
      <c r="I82" s="70">
        <v>1652</v>
      </c>
      <c r="J82" s="48" t="str">
        <f t="shared" si="8"/>
        <v>PCAAA1652</v>
      </c>
      <c r="K82" s="43" t="str">
        <f>VLOOKUP($H82,'[7]Objective Codes'!$A$4:$F$197,4,FALSE)</f>
        <v>GENERAL</v>
      </c>
      <c r="L82" s="43" t="str">
        <f>VLOOKUP($H82,'[7]Objective Codes'!$A$4:$F$197,5,FALSE)</f>
        <v>GENERAL</v>
      </c>
      <c r="M82" s="43" t="str">
        <f>VLOOKUP($H82,'[7]Objective Codes'!$A$4:$F$197,6,FALSE)</f>
        <v>GENERAL</v>
      </c>
      <c r="N82" s="43" t="e">
        <f>VLOOKUP(I82,'[7]Subjective Codes'!$C$3:$D$133,2,FALSE)</f>
        <v>#N/A</v>
      </c>
      <c r="O82" s="22"/>
      <c r="P82" s="49"/>
      <c r="Q82" s="44"/>
      <c r="R82" s="44">
        <f t="shared" si="13"/>
        <v>0</v>
      </c>
      <c r="S82" s="45"/>
      <c r="T82" s="45"/>
      <c r="U82" s="45"/>
      <c r="V82" s="45"/>
      <c r="W82" s="49">
        <f t="shared" si="18"/>
        <v>0</v>
      </c>
      <c r="X82" s="49"/>
      <c r="AC82" s="45"/>
      <c r="AD82" s="44">
        <f t="shared" si="16"/>
        <v>0</v>
      </c>
    </row>
    <row r="83" spans="1:30" s="43" customFormat="1" x14ac:dyDescent="0.25">
      <c r="A83" s="45" t="str">
        <f t="shared" si="14"/>
        <v>PCAAA1700 Total</v>
      </c>
      <c r="B83" s="43" t="s">
        <v>501</v>
      </c>
      <c r="C83" s="46" t="s">
        <v>914</v>
      </c>
      <c r="D83" s="43" t="s">
        <v>501</v>
      </c>
      <c r="E83" s="43" t="s">
        <v>0</v>
      </c>
      <c r="F83" s="43" t="s">
        <v>145</v>
      </c>
      <c r="G83" s="43" t="s">
        <v>2</v>
      </c>
      <c r="H83" s="43" t="s">
        <v>65</v>
      </c>
      <c r="I83" s="69">
        <v>1700</v>
      </c>
      <c r="J83" s="48" t="str">
        <f t="shared" si="8"/>
        <v>PCAAA1700</v>
      </c>
      <c r="K83" s="43" t="str">
        <f>VLOOKUP($H83,'[7]Objective Codes'!$A$4:$F$197,4,FALSE)</f>
        <v>GENERAL</v>
      </c>
      <c r="L83" s="43" t="str">
        <f>VLOOKUP($H83,'[7]Objective Codes'!$A$4:$F$197,5,FALSE)</f>
        <v>GENERAL</v>
      </c>
      <c r="M83" s="43" t="str">
        <f>VLOOKUP($H83,'[7]Objective Codes'!$A$4:$F$197,6,FALSE)</f>
        <v>GENERAL</v>
      </c>
      <c r="N83" s="43" t="e">
        <f>VLOOKUP(I83,'[7]Subjective Codes'!$C$3:$D$133,2,FALSE)</f>
        <v>#N/A</v>
      </c>
      <c r="O83" s="22">
        <v>1545</v>
      </c>
      <c r="P83" s="49">
        <v>1769</v>
      </c>
      <c r="Q83" s="44">
        <f>+[11]PREMISES!$G$10</f>
        <v>1769</v>
      </c>
      <c r="R83" s="44">
        <f t="shared" si="13"/>
        <v>0</v>
      </c>
      <c r="S83" s="45"/>
      <c r="T83" s="45"/>
      <c r="U83" s="44">
        <f>+[11]PREMISES!$H$10</f>
        <v>1769</v>
      </c>
      <c r="V83" s="44">
        <f>+[11]PREMISES!$I$10</f>
        <v>1769</v>
      </c>
      <c r="W83" s="49">
        <f t="shared" si="18"/>
        <v>0</v>
      </c>
      <c r="X83" s="49"/>
      <c r="AC83" s="45">
        <f>VLOOKUP(A:A,'[9]Bud Info 1.03 11am'!$1:$1048576,11,FALSE)</f>
        <v>1769</v>
      </c>
      <c r="AD83" s="44">
        <f t="shared" si="16"/>
        <v>0</v>
      </c>
    </row>
    <row r="84" spans="1:30" s="43" customFormat="1" x14ac:dyDescent="0.25">
      <c r="A84" s="45" t="str">
        <f t="shared" si="14"/>
        <v>PCAAA1714 Total</v>
      </c>
      <c r="B84" s="43" t="s">
        <v>502</v>
      </c>
      <c r="C84" s="46" t="s">
        <v>914</v>
      </c>
      <c r="D84" s="43" t="s">
        <v>502</v>
      </c>
      <c r="E84" s="43" t="s">
        <v>0</v>
      </c>
      <c r="F84" s="43" t="s">
        <v>145</v>
      </c>
      <c r="G84" s="43" t="s">
        <v>2</v>
      </c>
      <c r="H84" s="52" t="s">
        <v>65</v>
      </c>
      <c r="I84" s="70">
        <v>1714</v>
      </c>
      <c r="J84" s="48" t="str">
        <f t="shared" si="8"/>
        <v>PCAAA1714</v>
      </c>
      <c r="K84" s="43" t="str">
        <f>VLOOKUP($H84,'[7]Objective Codes'!$A$4:$F$197,4,FALSE)</f>
        <v>GENERAL</v>
      </c>
      <c r="L84" s="43" t="str">
        <f>VLOOKUP($H84,'[7]Objective Codes'!$A$4:$F$197,5,FALSE)</f>
        <v>GENERAL</v>
      </c>
      <c r="M84" s="43" t="str">
        <f>VLOOKUP($H84,'[7]Objective Codes'!$A$4:$F$197,6,FALSE)</f>
        <v>GENERAL</v>
      </c>
      <c r="N84" s="43" t="e">
        <f>VLOOKUP(I84,'[7]Subjective Codes'!$C$3:$D$133,2,FALSE)</f>
        <v>#N/A</v>
      </c>
      <c r="O84" s="22"/>
      <c r="P84" s="49"/>
      <c r="Q84" s="44"/>
      <c r="R84" s="44">
        <f t="shared" si="13"/>
        <v>0</v>
      </c>
      <c r="S84" s="45"/>
      <c r="T84" s="45"/>
      <c r="U84" s="45"/>
      <c r="V84" s="45"/>
      <c r="W84" s="49">
        <f t="shared" si="18"/>
        <v>0</v>
      </c>
      <c r="X84" s="49"/>
      <c r="AC84" s="45"/>
      <c r="AD84" s="44">
        <f t="shared" si="16"/>
        <v>0</v>
      </c>
    </row>
    <row r="85" spans="1:30" s="43" customFormat="1" x14ac:dyDescent="0.25">
      <c r="A85" s="45" t="str">
        <f t="shared" si="14"/>
        <v>PCAAA1717 Total</v>
      </c>
      <c r="B85" s="43" t="s">
        <v>503</v>
      </c>
      <c r="C85" s="46" t="s">
        <v>914</v>
      </c>
      <c r="D85" s="43" t="s">
        <v>503</v>
      </c>
      <c r="E85" s="43" t="s">
        <v>0</v>
      </c>
      <c r="F85" s="43" t="s">
        <v>145</v>
      </c>
      <c r="G85" s="43" t="s">
        <v>2</v>
      </c>
      <c r="H85" s="43" t="s">
        <v>65</v>
      </c>
      <c r="I85" s="69">
        <v>1717</v>
      </c>
      <c r="J85" s="48" t="str">
        <f t="shared" si="8"/>
        <v>PCAAA1717</v>
      </c>
      <c r="K85" s="43" t="str">
        <f>VLOOKUP($H85,'[7]Objective Codes'!$A$4:$F$197,4,FALSE)</f>
        <v>GENERAL</v>
      </c>
      <c r="L85" s="43" t="str">
        <f>VLOOKUP($H85,'[7]Objective Codes'!$A$4:$F$197,5,FALSE)</f>
        <v>GENERAL</v>
      </c>
      <c r="M85" s="43" t="str">
        <f>VLOOKUP($H85,'[7]Objective Codes'!$A$4:$F$197,6,FALSE)</f>
        <v>GENERAL</v>
      </c>
      <c r="N85" s="43" t="e">
        <f>VLOOKUP(I85,'[7]Subjective Codes'!$C$3:$D$133,2,FALSE)</f>
        <v>#N/A</v>
      </c>
      <c r="O85" s="22">
        <v>7107</v>
      </c>
      <c r="P85" s="49">
        <v>8739</v>
      </c>
      <c r="Q85" s="44">
        <f>+[11]PREMISES!$G$11</f>
        <v>8739</v>
      </c>
      <c r="R85" s="44">
        <f t="shared" si="13"/>
        <v>0</v>
      </c>
      <c r="S85" s="45"/>
      <c r="T85" s="45"/>
      <c r="U85" s="44">
        <f>+[11]PREMISES!$H$11</f>
        <v>8739</v>
      </c>
      <c r="V85" s="44">
        <f>+[11]PREMISES!$I$11</f>
        <v>8739</v>
      </c>
      <c r="W85" s="49">
        <f t="shared" si="18"/>
        <v>0</v>
      </c>
      <c r="X85" s="49"/>
      <c r="AC85" s="45">
        <f>VLOOKUP(A:A,'[9]Bud Info 1.03 11am'!$1:$1048576,11,FALSE)</f>
        <v>8739</v>
      </c>
      <c r="AD85" s="44">
        <f t="shared" si="16"/>
        <v>0</v>
      </c>
    </row>
    <row r="86" spans="1:30" s="43" customFormat="1" x14ac:dyDescent="0.25">
      <c r="A86" s="45"/>
      <c r="B86" s="43" t="s">
        <v>504</v>
      </c>
      <c r="C86" s="46" t="s">
        <v>914</v>
      </c>
      <c r="D86" s="43" t="s">
        <v>504</v>
      </c>
      <c r="E86" s="43" t="s">
        <v>0</v>
      </c>
      <c r="F86" s="43" t="s">
        <v>145</v>
      </c>
      <c r="G86" s="43" t="s">
        <v>2</v>
      </c>
      <c r="H86" s="43" t="s">
        <v>65</v>
      </c>
      <c r="I86" s="69">
        <v>1060</v>
      </c>
      <c r="J86" s="48" t="str">
        <f t="shared" si="8"/>
        <v>PCAAA1060</v>
      </c>
      <c r="K86" s="43" t="str">
        <f>VLOOKUP($H86,'[7]Objective Codes'!$A$4:$F$197,4,FALSE)</f>
        <v>GENERAL</v>
      </c>
      <c r="L86" s="43" t="str">
        <f>VLOOKUP($H86,'[7]Objective Codes'!$A$4:$F$197,5,FALSE)</f>
        <v>GENERAL</v>
      </c>
      <c r="M86" s="43" t="str">
        <f>VLOOKUP($H86,'[7]Objective Codes'!$A$4:$F$197,6,FALSE)</f>
        <v>GENERAL</v>
      </c>
      <c r="N86" s="43" t="e">
        <f>VLOOKUP(I86,'[7]Subjective Codes'!$C$3:$D$133,2,FALSE)</f>
        <v>#N/A</v>
      </c>
      <c r="O86" s="22">
        <v>2575</v>
      </c>
      <c r="P86" s="49"/>
      <c r="Q86" s="44"/>
      <c r="R86" s="44">
        <f t="shared" si="13"/>
        <v>0</v>
      </c>
      <c r="S86" s="45"/>
      <c r="T86" s="45"/>
      <c r="U86" s="44"/>
      <c r="V86" s="44"/>
      <c r="W86" s="49">
        <f t="shared" si="18"/>
        <v>0</v>
      </c>
      <c r="X86" s="49"/>
      <c r="AC86" s="45"/>
      <c r="AD86" s="44">
        <f t="shared" si="16"/>
        <v>0</v>
      </c>
    </row>
    <row r="87" spans="1:30" s="43" customFormat="1" x14ac:dyDescent="0.25">
      <c r="A87" s="45" t="str">
        <f t="shared" si="14"/>
        <v>PCAAA2010 Total</v>
      </c>
      <c r="B87" s="43" t="s">
        <v>505</v>
      </c>
      <c r="C87" s="46" t="s">
        <v>914</v>
      </c>
      <c r="D87" s="43" t="s">
        <v>505</v>
      </c>
      <c r="E87" s="43" t="s">
        <v>0</v>
      </c>
      <c r="F87" s="43" t="s">
        <v>145</v>
      </c>
      <c r="G87" s="43" t="s">
        <v>3</v>
      </c>
      <c r="H87" s="43" t="s">
        <v>65</v>
      </c>
      <c r="I87" s="69">
        <v>2010</v>
      </c>
      <c r="J87" s="48" t="str">
        <f t="shared" si="8"/>
        <v>PCAAA2010</v>
      </c>
      <c r="K87" s="43" t="str">
        <f>VLOOKUP($H87,'[7]Objective Codes'!$A$4:$F$197,4,FALSE)</f>
        <v>GENERAL</v>
      </c>
      <c r="L87" s="43" t="str">
        <f>VLOOKUP($H87,'[7]Objective Codes'!$A$4:$F$197,5,FALSE)</f>
        <v>GENERAL</v>
      </c>
      <c r="M87" s="43" t="str">
        <f>VLOOKUP($H87,'[7]Objective Codes'!$A$4:$F$197,6,FALSE)</f>
        <v>GENERAL</v>
      </c>
      <c r="N87" s="43" t="e">
        <f>VLOOKUP(I87,'[7]Subjective Codes'!$C$3:$D$133,2,FALSE)</f>
        <v>#N/A</v>
      </c>
      <c r="O87" s="22">
        <v>1000</v>
      </c>
      <c r="P87" s="49">
        <v>2878</v>
      </c>
      <c r="Q87" s="44">
        <f>+[11]TRANSPORT!$F$5</f>
        <v>1000</v>
      </c>
      <c r="R87" s="44">
        <f t="shared" si="13"/>
        <v>-1878</v>
      </c>
      <c r="S87" s="45"/>
      <c r="T87" s="45"/>
      <c r="U87" s="44">
        <f>+[11]TRANSPORT!$G$5</f>
        <v>1000</v>
      </c>
      <c r="V87" s="44">
        <f>+[11]TRANSPORT!$H$5</f>
        <v>1000</v>
      </c>
      <c r="W87" s="49">
        <f t="shared" si="18"/>
        <v>0</v>
      </c>
      <c r="X87" s="49"/>
      <c r="AC87" s="45">
        <f>VLOOKUP(A:A,'[9]Bud Info 1.03 11am'!$1:$1048576,11,FALSE)</f>
        <v>1000</v>
      </c>
      <c r="AD87" s="44">
        <f t="shared" si="16"/>
        <v>0</v>
      </c>
    </row>
    <row r="88" spans="1:30" s="43" customFormat="1" x14ac:dyDescent="0.25">
      <c r="A88" s="45" t="str">
        <f t="shared" si="14"/>
        <v>PCAAA2020 Total</v>
      </c>
      <c r="B88" s="43" t="s">
        <v>506</v>
      </c>
      <c r="C88" s="46" t="s">
        <v>914</v>
      </c>
      <c r="D88" s="43" t="s">
        <v>506</v>
      </c>
      <c r="E88" s="43" t="s">
        <v>0</v>
      </c>
      <c r="F88" s="43" t="s">
        <v>145</v>
      </c>
      <c r="G88" s="43" t="s">
        <v>3</v>
      </c>
      <c r="H88" s="43" t="s">
        <v>65</v>
      </c>
      <c r="I88" s="69">
        <v>2020</v>
      </c>
      <c r="J88" s="48" t="str">
        <f t="shared" si="8"/>
        <v>PCAAA2020</v>
      </c>
      <c r="K88" s="43" t="str">
        <f>VLOOKUP($H88,'[7]Objective Codes'!$A$4:$F$197,4,FALSE)</f>
        <v>GENERAL</v>
      </c>
      <c r="L88" s="43" t="str">
        <f>VLOOKUP($H88,'[7]Objective Codes'!$A$4:$F$197,5,FALSE)</f>
        <v>GENERAL</v>
      </c>
      <c r="M88" s="43" t="str">
        <f>VLOOKUP($H88,'[7]Objective Codes'!$A$4:$F$197,6,FALSE)</f>
        <v>GENERAL</v>
      </c>
      <c r="N88" s="43" t="e">
        <f>VLOOKUP(I88,'[7]Subjective Codes'!$C$3:$D$133,2,FALSE)</f>
        <v>#N/A</v>
      </c>
      <c r="O88" s="22">
        <v>4200</v>
      </c>
      <c r="P88" s="49">
        <v>3923</v>
      </c>
      <c r="Q88" s="44">
        <f>+[11]TRANSPORT!$F$6</f>
        <v>4000</v>
      </c>
      <c r="R88" s="44">
        <f t="shared" si="13"/>
        <v>77</v>
      </c>
      <c r="S88" s="45"/>
      <c r="T88" s="45"/>
      <c r="U88" s="44">
        <f>+[11]TRANSPORT!$G$6</f>
        <v>4000</v>
      </c>
      <c r="V88" s="44">
        <f>+[11]TRANSPORT!$H$6</f>
        <v>4000</v>
      </c>
      <c r="W88" s="49">
        <f t="shared" si="18"/>
        <v>0</v>
      </c>
      <c r="X88" s="49"/>
      <c r="AC88" s="45">
        <f>VLOOKUP(A:A,'[9]Bud Info 1.03 11am'!$1:$1048576,11,FALSE)</f>
        <v>4000</v>
      </c>
      <c r="AD88" s="44">
        <f t="shared" si="16"/>
        <v>0</v>
      </c>
    </row>
    <row r="89" spans="1:30" s="43" customFormat="1" x14ac:dyDescent="0.25">
      <c r="A89" s="45" t="str">
        <f t="shared" si="14"/>
        <v>PCAAA2022 Total</v>
      </c>
      <c r="B89" s="43" t="s">
        <v>507</v>
      </c>
      <c r="C89" s="46" t="s">
        <v>914</v>
      </c>
      <c r="D89" s="43" t="s">
        <v>507</v>
      </c>
      <c r="E89" s="43" t="s">
        <v>0</v>
      </c>
      <c r="F89" s="43" t="s">
        <v>145</v>
      </c>
      <c r="G89" s="43" t="s">
        <v>3</v>
      </c>
      <c r="H89" s="43" t="s">
        <v>65</v>
      </c>
      <c r="I89" s="69">
        <v>2022</v>
      </c>
      <c r="J89" s="48" t="str">
        <f t="shared" si="8"/>
        <v>PCAAA2022</v>
      </c>
      <c r="K89" s="43" t="str">
        <f>VLOOKUP($H89,'[7]Objective Codes'!$A$4:$F$197,4,FALSE)</f>
        <v>GENERAL</v>
      </c>
      <c r="L89" s="43" t="str">
        <f>VLOOKUP($H89,'[7]Objective Codes'!$A$4:$F$197,5,FALSE)</f>
        <v>GENERAL</v>
      </c>
      <c r="M89" s="43" t="str">
        <f>VLOOKUP($H89,'[7]Objective Codes'!$A$4:$F$197,6,FALSE)</f>
        <v>GENERAL</v>
      </c>
      <c r="N89" s="43" t="e">
        <f>VLOOKUP(I89,'[7]Subjective Codes'!$C$3:$D$133,2,FALSE)</f>
        <v>#N/A</v>
      </c>
      <c r="O89" s="22">
        <v>515</v>
      </c>
      <c r="P89" s="49">
        <v>200</v>
      </c>
      <c r="Q89" s="44">
        <f>+[11]TRANSPORT!$F$7</f>
        <v>200</v>
      </c>
      <c r="R89" s="44">
        <f t="shared" si="13"/>
        <v>0</v>
      </c>
      <c r="S89" s="45"/>
      <c r="T89" s="45"/>
      <c r="U89" s="44">
        <f>+[11]TRANSPORT!$G$7</f>
        <v>200</v>
      </c>
      <c r="V89" s="44">
        <f>+[11]TRANSPORT!$H$7</f>
        <v>200</v>
      </c>
      <c r="W89" s="49">
        <f t="shared" si="18"/>
        <v>0</v>
      </c>
      <c r="X89" s="49"/>
      <c r="AC89" s="45">
        <f>VLOOKUP(A:A,'[9]Bud Info 1.03 11am'!$1:$1048576,11,FALSE)</f>
        <v>200</v>
      </c>
      <c r="AD89" s="44">
        <f t="shared" si="16"/>
        <v>0</v>
      </c>
    </row>
    <row r="90" spans="1:30" s="43" customFormat="1" x14ac:dyDescent="0.25">
      <c r="A90" s="45" t="str">
        <f t="shared" si="14"/>
        <v>PCAAA2200 Total</v>
      </c>
      <c r="B90" s="43" t="s">
        <v>508</v>
      </c>
      <c r="C90" s="46" t="s">
        <v>914</v>
      </c>
      <c r="D90" s="43" t="s">
        <v>508</v>
      </c>
      <c r="E90" s="43" t="s">
        <v>0</v>
      </c>
      <c r="F90" s="43" t="s">
        <v>145</v>
      </c>
      <c r="G90" s="43" t="s">
        <v>3</v>
      </c>
      <c r="H90" s="43" t="s">
        <v>65</v>
      </c>
      <c r="I90" s="69">
        <v>2200</v>
      </c>
      <c r="J90" s="48" t="str">
        <f t="shared" si="8"/>
        <v>PCAAA2200</v>
      </c>
      <c r="K90" s="43" t="str">
        <f>VLOOKUP($H90,'[7]Objective Codes'!$A$4:$F$197,4,FALSE)</f>
        <v>GENERAL</v>
      </c>
      <c r="L90" s="43" t="str">
        <f>VLOOKUP($H90,'[7]Objective Codes'!$A$4:$F$197,5,FALSE)</f>
        <v>GENERAL</v>
      </c>
      <c r="M90" s="43" t="str">
        <f>VLOOKUP($H90,'[7]Objective Codes'!$A$4:$F$197,6,FALSE)</f>
        <v>GENERAL</v>
      </c>
      <c r="N90" s="43" t="e">
        <f>VLOOKUP(I90,'[7]Subjective Codes'!$C$3:$D$133,2,FALSE)</f>
        <v>#N/A</v>
      </c>
      <c r="O90" s="22">
        <v>16416</v>
      </c>
      <c r="P90" s="49">
        <v>12600</v>
      </c>
      <c r="Q90" s="44">
        <f>+[11]TRANSPORT!$F$8</f>
        <v>14900</v>
      </c>
      <c r="R90" s="44">
        <f t="shared" si="13"/>
        <v>2300</v>
      </c>
      <c r="S90" s="45"/>
      <c r="T90" s="45"/>
      <c r="U90" s="44">
        <f>+[11]TRANSPORT!$G$8</f>
        <v>14900</v>
      </c>
      <c r="V90" s="44">
        <f>+[11]TRANSPORT!$H$8</f>
        <v>14900</v>
      </c>
      <c r="W90" s="49">
        <f t="shared" si="18"/>
        <v>0</v>
      </c>
      <c r="X90" s="49"/>
      <c r="AC90" s="45">
        <f>VLOOKUP(A:A,'[9]Bud Info 1.03 11am'!$1:$1048576,11,FALSE)</f>
        <v>14900</v>
      </c>
      <c r="AD90" s="44">
        <f t="shared" si="16"/>
        <v>0</v>
      </c>
    </row>
    <row r="91" spans="1:30" s="43" customFormat="1" x14ac:dyDescent="0.25">
      <c r="A91" s="45" t="str">
        <f t="shared" si="14"/>
        <v>PCAAA2300 Total</v>
      </c>
      <c r="B91" s="43" t="s">
        <v>509</v>
      </c>
      <c r="C91" s="46" t="s">
        <v>914</v>
      </c>
      <c r="D91" s="43" t="s">
        <v>509</v>
      </c>
      <c r="E91" s="43" t="s">
        <v>0</v>
      </c>
      <c r="F91" s="43" t="s">
        <v>145</v>
      </c>
      <c r="G91" s="43" t="s">
        <v>3</v>
      </c>
      <c r="H91" s="43" t="s">
        <v>65</v>
      </c>
      <c r="I91" s="69">
        <v>2300</v>
      </c>
      <c r="J91" s="48" t="str">
        <f t="shared" si="8"/>
        <v>PCAAA2300</v>
      </c>
      <c r="K91" s="43" t="str">
        <f>VLOOKUP($H91,'[7]Objective Codes'!$A$4:$F$197,4,FALSE)</f>
        <v>GENERAL</v>
      </c>
      <c r="L91" s="43" t="str">
        <f>VLOOKUP($H91,'[7]Objective Codes'!$A$4:$F$197,5,FALSE)</f>
        <v>GENERAL</v>
      </c>
      <c r="M91" s="43" t="str">
        <f>VLOOKUP($H91,'[7]Objective Codes'!$A$4:$F$197,6,FALSE)</f>
        <v>GENERAL</v>
      </c>
      <c r="N91" s="43" t="e">
        <f>VLOOKUP(I91,'[7]Subjective Codes'!$C$3:$D$133,2,FALSE)</f>
        <v>#N/A</v>
      </c>
      <c r="O91" s="22">
        <v>8240</v>
      </c>
      <c r="P91" s="49">
        <v>9000</v>
      </c>
      <c r="Q91" s="44">
        <f>+[11]TRANSPORT!$F$9</f>
        <v>9000</v>
      </c>
      <c r="R91" s="44">
        <f t="shared" si="13"/>
        <v>0</v>
      </c>
      <c r="S91" s="45"/>
      <c r="T91" s="45"/>
      <c r="U91" s="44">
        <f>+[11]TRANSPORT!$G$9</f>
        <v>9000</v>
      </c>
      <c r="V91" s="44">
        <f>+[11]TRANSPORT!$H$9</f>
        <v>9000</v>
      </c>
      <c r="W91" s="49">
        <f t="shared" si="18"/>
        <v>0</v>
      </c>
      <c r="X91" s="49"/>
      <c r="AC91" s="45">
        <f>VLOOKUP(A:A,'[9]Bud Info 1.03 11am'!$1:$1048576,11,FALSE)</f>
        <v>9000</v>
      </c>
      <c r="AD91" s="44">
        <f t="shared" si="16"/>
        <v>0</v>
      </c>
    </row>
    <row r="92" spans="1:30" s="43" customFormat="1" x14ac:dyDescent="0.25">
      <c r="A92" s="45" t="str">
        <f t="shared" si="14"/>
        <v>PCAAA2302 Total</v>
      </c>
      <c r="B92" s="43" t="s">
        <v>510</v>
      </c>
      <c r="C92" s="46" t="s">
        <v>914</v>
      </c>
      <c r="D92" s="43" t="s">
        <v>510</v>
      </c>
      <c r="E92" s="43" t="s">
        <v>0</v>
      </c>
      <c r="F92" s="43" t="s">
        <v>145</v>
      </c>
      <c r="G92" s="43" t="s">
        <v>3</v>
      </c>
      <c r="H92" s="43" t="s">
        <v>65</v>
      </c>
      <c r="I92" s="69" t="s">
        <v>152</v>
      </c>
      <c r="J92" s="48" t="str">
        <f t="shared" si="8"/>
        <v>PCAAA2302</v>
      </c>
      <c r="K92" s="43" t="str">
        <f>VLOOKUP($H92,'[7]Objective Codes'!$A$4:$F$197,4,FALSE)</f>
        <v>GENERAL</v>
      </c>
      <c r="L92" s="43" t="str">
        <f>VLOOKUP($H92,'[7]Objective Codes'!$A$4:$F$197,5,FALSE)</f>
        <v>GENERAL</v>
      </c>
      <c r="M92" s="43" t="str">
        <f>VLOOKUP($H92,'[7]Objective Codes'!$A$4:$F$197,6,FALSE)</f>
        <v>GENERAL</v>
      </c>
      <c r="N92" s="43" t="str">
        <f>VLOOKUP(I92,'[7]Subjective Codes'!$C$3:$D$133,2,FALSE)</f>
        <v>MEMBERS                        .</v>
      </c>
      <c r="O92" s="22">
        <v>309</v>
      </c>
      <c r="P92" s="49">
        <v>200</v>
      </c>
      <c r="Q92" s="44">
        <f>+[11]TRANSPORT!$F$10</f>
        <v>250</v>
      </c>
      <c r="R92" s="44">
        <f t="shared" si="13"/>
        <v>50</v>
      </c>
      <c r="S92" s="45"/>
      <c r="T92" s="45"/>
      <c r="U92" s="44">
        <f>+[11]TRANSPORT!$G$10</f>
        <v>250</v>
      </c>
      <c r="V92" s="44">
        <f>+[11]TRANSPORT!$H$10</f>
        <v>250</v>
      </c>
      <c r="W92" s="49">
        <f t="shared" si="18"/>
        <v>0</v>
      </c>
      <c r="X92" s="49"/>
      <c r="AC92" s="45">
        <f>VLOOKUP(A:A,'[9]Bud Info 1.03 11am'!$1:$1048576,11,FALSE)</f>
        <v>250</v>
      </c>
      <c r="AD92" s="44">
        <f t="shared" si="16"/>
        <v>0</v>
      </c>
    </row>
    <row r="93" spans="1:30" s="43" customFormat="1" x14ac:dyDescent="0.25">
      <c r="A93" s="45" t="str">
        <f t="shared" si="14"/>
        <v>PCAAA2303 Total</v>
      </c>
      <c r="B93" s="43" t="s">
        <v>511</v>
      </c>
      <c r="C93" s="46" t="s">
        <v>914</v>
      </c>
      <c r="D93" s="43" t="s">
        <v>511</v>
      </c>
      <c r="E93" s="43" t="s">
        <v>0</v>
      </c>
      <c r="F93" s="43" t="s">
        <v>145</v>
      </c>
      <c r="G93" s="43" t="s">
        <v>3</v>
      </c>
      <c r="H93" s="52" t="s">
        <v>65</v>
      </c>
      <c r="I93" s="70">
        <v>2303</v>
      </c>
      <c r="J93" s="48" t="str">
        <f t="shared" si="8"/>
        <v>PCAAA2303</v>
      </c>
      <c r="K93" s="43" t="str">
        <f>VLOOKUP($H93,'[7]Objective Codes'!$A$4:$F$197,4,FALSE)</f>
        <v>GENERAL</v>
      </c>
      <c r="L93" s="43" t="str">
        <f>VLOOKUP($H93,'[7]Objective Codes'!$A$4:$F$197,5,FALSE)</f>
        <v>GENERAL</v>
      </c>
      <c r="M93" s="43" t="str">
        <f>VLOOKUP($H93,'[7]Objective Codes'!$A$4:$F$197,6,FALSE)</f>
        <v>GENERAL</v>
      </c>
      <c r="N93" s="43" t="e">
        <f>VLOOKUP(I93,'[7]Subjective Codes'!$C$3:$D$133,2,FALSE)</f>
        <v>#N/A</v>
      </c>
      <c r="O93" s="22"/>
      <c r="P93" s="49"/>
      <c r="Q93" s="44"/>
      <c r="R93" s="44">
        <f t="shared" si="13"/>
        <v>0</v>
      </c>
      <c r="S93" s="45"/>
      <c r="T93" s="45"/>
      <c r="U93" s="44"/>
      <c r="V93" s="44"/>
      <c r="W93" s="49">
        <f t="shared" si="18"/>
        <v>0</v>
      </c>
      <c r="X93" s="49"/>
      <c r="AC93" s="45"/>
      <c r="AD93" s="44">
        <f t="shared" si="16"/>
        <v>0</v>
      </c>
    </row>
    <row r="94" spans="1:30" s="43" customFormat="1" x14ac:dyDescent="0.25">
      <c r="A94" s="45" t="str">
        <f t="shared" si="14"/>
        <v>PCAAA2320 Total</v>
      </c>
      <c r="B94" s="43" t="s">
        <v>512</v>
      </c>
      <c r="C94" s="46" t="s">
        <v>914</v>
      </c>
      <c r="D94" s="43" t="s">
        <v>512</v>
      </c>
      <c r="E94" s="43" t="s">
        <v>0</v>
      </c>
      <c r="F94" s="43" t="s">
        <v>145</v>
      </c>
      <c r="G94" s="43" t="s">
        <v>3</v>
      </c>
      <c r="H94" s="43" t="s">
        <v>65</v>
      </c>
      <c r="I94" s="69" t="s">
        <v>153</v>
      </c>
      <c r="J94" s="48" t="str">
        <f t="shared" si="8"/>
        <v>PCAAA2320</v>
      </c>
      <c r="K94" s="43" t="str">
        <f>VLOOKUP($H94,'[7]Objective Codes'!$A$4:$F$197,4,FALSE)</f>
        <v>GENERAL</v>
      </c>
      <c r="L94" s="43" t="str">
        <f>VLOOKUP($H94,'[7]Objective Codes'!$A$4:$F$197,5,FALSE)</f>
        <v>GENERAL</v>
      </c>
      <c r="M94" s="43" t="str">
        <f>VLOOKUP($H94,'[7]Objective Codes'!$A$4:$F$197,6,FALSE)</f>
        <v>GENERAL</v>
      </c>
      <c r="N94" s="43" t="str">
        <f>VLOOKUP(I94,'[7]Subjective Codes'!$C$3:$D$133,2,FALSE)</f>
        <v>PUBLIC TRANSP-EMPLOYEES        .</v>
      </c>
      <c r="O94" s="22">
        <v>309</v>
      </c>
      <c r="P94" s="49">
        <v>318</v>
      </c>
      <c r="Q94" s="44">
        <f>+[11]TRANSPORT!$F$11</f>
        <v>318</v>
      </c>
      <c r="R94" s="44">
        <f t="shared" si="13"/>
        <v>0</v>
      </c>
      <c r="S94" s="45"/>
      <c r="T94" s="45"/>
      <c r="U94" s="44">
        <f>+[11]TRANSPORT!$G$11</f>
        <v>318</v>
      </c>
      <c r="V94" s="44">
        <f>+[11]TRANSPORT!$H$11</f>
        <v>318</v>
      </c>
      <c r="W94" s="49">
        <f t="shared" si="18"/>
        <v>0</v>
      </c>
      <c r="X94" s="49"/>
      <c r="AC94" s="45">
        <f>VLOOKUP(A:A,'[9]Bud Info 1.03 11am'!$1:$1048576,11,FALSE)</f>
        <v>318</v>
      </c>
      <c r="AD94" s="44">
        <f t="shared" si="16"/>
        <v>0</v>
      </c>
    </row>
    <row r="95" spans="1:30" s="43" customFormat="1" x14ac:dyDescent="0.25">
      <c r="A95" s="45" t="str">
        <f t="shared" si="14"/>
        <v>PCAAA2323 Total</v>
      </c>
      <c r="B95" s="43" t="s">
        <v>513</v>
      </c>
      <c r="C95" s="46" t="s">
        <v>914</v>
      </c>
      <c r="D95" s="43" t="s">
        <v>513</v>
      </c>
      <c r="E95" s="43" t="s">
        <v>0</v>
      </c>
      <c r="F95" s="43" t="s">
        <v>145</v>
      </c>
      <c r="G95" s="43" t="s">
        <v>3</v>
      </c>
      <c r="H95" s="52" t="s">
        <v>65</v>
      </c>
      <c r="I95" s="70">
        <v>2323</v>
      </c>
      <c r="J95" s="48" t="str">
        <f t="shared" ref="J95:J165" si="19">CONCATENATE(H95,I95)</f>
        <v>PCAAA2323</v>
      </c>
      <c r="K95" s="43" t="str">
        <f>VLOOKUP($H95,'[7]Objective Codes'!$A$4:$F$197,4,FALSE)</f>
        <v>GENERAL</v>
      </c>
      <c r="L95" s="43" t="str">
        <f>VLOOKUP($H95,'[7]Objective Codes'!$A$4:$F$197,5,FALSE)</f>
        <v>GENERAL</v>
      </c>
      <c r="M95" s="43" t="str">
        <f>VLOOKUP($H95,'[7]Objective Codes'!$A$4:$F$197,6,FALSE)</f>
        <v>GENERAL</v>
      </c>
      <c r="N95" s="43" t="e">
        <f>VLOOKUP(I95,'[7]Subjective Codes'!$C$3:$D$133,2,FALSE)</f>
        <v>#N/A</v>
      </c>
      <c r="O95" s="22"/>
      <c r="P95" s="49"/>
      <c r="Q95" s="44"/>
      <c r="R95" s="44">
        <f t="shared" si="13"/>
        <v>0</v>
      </c>
      <c r="S95" s="45"/>
      <c r="T95" s="45"/>
      <c r="U95" s="44"/>
      <c r="V95" s="44"/>
      <c r="W95" s="49">
        <f t="shared" si="18"/>
        <v>0</v>
      </c>
      <c r="X95" s="49"/>
      <c r="AC95" s="45"/>
      <c r="AD95" s="44">
        <f t="shared" si="16"/>
        <v>0</v>
      </c>
    </row>
    <row r="96" spans="1:30" s="43" customFormat="1" x14ac:dyDescent="0.25">
      <c r="A96" s="45" t="str">
        <f t="shared" si="14"/>
        <v>PCAAA2324 Total</v>
      </c>
      <c r="B96" s="43" t="s">
        <v>514</v>
      </c>
      <c r="C96" s="46" t="s">
        <v>914</v>
      </c>
      <c r="D96" s="43" t="s">
        <v>514</v>
      </c>
      <c r="E96" s="43" t="s">
        <v>0</v>
      </c>
      <c r="F96" s="43" t="s">
        <v>145</v>
      </c>
      <c r="G96" s="43" t="s">
        <v>3</v>
      </c>
      <c r="H96" s="43" t="s">
        <v>65</v>
      </c>
      <c r="I96" s="69" t="s">
        <v>154</v>
      </c>
      <c r="J96" s="48" t="str">
        <f t="shared" si="19"/>
        <v>PCAAA2324</v>
      </c>
      <c r="K96" s="43" t="str">
        <f>VLOOKUP($H96,'[7]Objective Codes'!$A$4:$F$197,4,FALSE)</f>
        <v>GENERAL</v>
      </c>
      <c r="L96" s="43" t="str">
        <f>VLOOKUP($H96,'[7]Objective Codes'!$A$4:$F$197,5,FALSE)</f>
        <v>GENERAL</v>
      </c>
      <c r="M96" s="43" t="str">
        <f>VLOOKUP($H96,'[7]Objective Codes'!$A$4:$F$197,6,FALSE)</f>
        <v>GENERAL</v>
      </c>
      <c r="N96" s="43" t="str">
        <f>VLOOKUP(I96,'[7]Subjective Codes'!$C$3:$D$133,2,FALSE)</f>
        <v>TUNNEL TOLLS                   .</v>
      </c>
      <c r="O96" s="22">
        <v>1214</v>
      </c>
      <c r="P96" s="49">
        <v>1000</v>
      </c>
      <c r="Q96" s="44">
        <f>+[11]TRANSPORT!$F$12</f>
        <v>1000</v>
      </c>
      <c r="R96" s="44">
        <f t="shared" si="13"/>
        <v>0</v>
      </c>
      <c r="S96" s="45"/>
      <c r="T96" s="45"/>
      <c r="U96" s="44">
        <f>+[11]TRANSPORT!$G$12</f>
        <v>1000</v>
      </c>
      <c r="V96" s="44">
        <f>+[11]TRANSPORT!$H$12</f>
        <v>1000</v>
      </c>
      <c r="W96" s="49">
        <f t="shared" si="18"/>
        <v>0</v>
      </c>
      <c r="X96" s="49"/>
      <c r="AC96" s="45">
        <f>VLOOKUP(A:A,'[9]Bud Info 1.03 11am'!$1:$1048576,11,FALSE)</f>
        <v>1000</v>
      </c>
      <c r="AD96" s="44">
        <f t="shared" si="16"/>
        <v>0</v>
      </c>
    </row>
    <row r="97" spans="1:30" s="43" customFormat="1" x14ac:dyDescent="0.25">
      <c r="A97" s="45" t="str">
        <f t="shared" si="14"/>
        <v>PCAAA2340 Total</v>
      </c>
      <c r="B97" s="43" t="s">
        <v>515</v>
      </c>
      <c r="C97" s="46" t="s">
        <v>914</v>
      </c>
      <c r="D97" s="43" t="s">
        <v>515</v>
      </c>
      <c r="E97" s="43" t="s">
        <v>0</v>
      </c>
      <c r="F97" s="43" t="s">
        <v>145</v>
      </c>
      <c r="G97" s="43" t="s">
        <v>3</v>
      </c>
      <c r="H97" s="43" t="s">
        <v>65</v>
      </c>
      <c r="I97" s="69" t="s">
        <v>155</v>
      </c>
      <c r="J97" s="48" t="str">
        <f t="shared" si="19"/>
        <v>PCAAA2340</v>
      </c>
      <c r="K97" s="43" t="str">
        <f>VLOOKUP($H97,'[7]Objective Codes'!$A$4:$F$197,4,FALSE)</f>
        <v>GENERAL</v>
      </c>
      <c r="L97" s="43" t="str">
        <f>VLOOKUP($H97,'[7]Objective Codes'!$A$4:$F$197,5,FALSE)</f>
        <v>GENERAL</v>
      </c>
      <c r="M97" s="43" t="str">
        <f>VLOOKUP($H97,'[7]Objective Codes'!$A$4:$F$197,6,FALSE)</f>
        <v>GENERAL</v>
      </c>
      <c r="N97" s="43" t="str">
        <f>VLOOKUP(I97,'[7]Subjective Codes'!$C$3:$D$133,2,FALSE)</f>
        <v>ESSENTIAL-USER CAR PARK SUBSIDY.</v>
      </c>
      <c r="O97" s="22">
        <v>33372</v>
      </c>
      <c r="P97" s="49">
        <v>25000</v>
      </c>
      <c r="Q97" s="44">
        <f>+[11]TRANSPORT!$F$13</f>
        <v>25500</v>
      </c>
      <c r="R97" s="44">
        <f t="shared" si="13"/>
        <v>500</v>
      </c>
      <c r="S97" s="45"/>
      <c r="T97" s="45"/>
      <c r="U97" s="44">
        <f>+[11]TRANSPORT!$G$13</f>
        <v>25500</v>
      </c>
      <c r="V97" s="44">
        <f>+[11]TRANSPORT!$H$13</f>
        <v>25500</v>
      </c>
      <c r="W97" s="49">
        <f t="shared" si="18"/>
        <v>0</v>
      </c>
      <c r="X97" s="49"/>
      <c r="AC97" s="45">
        <f>VLOOKUP(A:A,'[9]Bud Info 1.03 11am'!$1:$1048576,11,FALSE)</f>
        <v>25500</v>
      </c>
      <c r="AD97" s="44">
        <f t="shared" si="16"/>
        <v>0</v>
      </c>
    </row>
    <row r="98" spans="1:30" s="43" customFormat="1" x14ac:dyDescent="0.25">
      <c r="A98" s="45" t="str">
        <f t="shared" si="14"/>
        <v>PCAAA2341 Total</v>
      </c>
      <c r="B98" s="43" t="s">
        <v>516</v>
      </c>
      <c r="C98" s="46" t="s">
        <v>914</v>
      </c>
      <c r="D98" s="43" t="s">
        <v>516</v>
      </c>
      <c r="E98" s="43" t="s">
        <v>0</v>
      </c>
      <c r="F98" s="43" t="s">
        <v>145</v>
      </c>
      <c r="G98" s="43" t="s">
        <v>3</v>
      </c>
      <c r="H98" s="43" t="s">
        <v>65</v>
      </c>
      <c r="I98" s="69" t="s">
        <v>156</v>
      </c>
      <c r="J98" s="48" t="str">
        <f t="shared" si="19"/>
        <v>PCAAA2341</v>
      </c>
      <c r="K98" s="43" t="str">
        <f>VLOOKUP($H98,'[7]Objective Codes'!$A$4:$F$197,4,FALSE)</f>
        <v>GENERAL</v>
      </c>
      <c r="L98" s="43" t="str">
        <f>VLOOKUP($H98,'[7]Objective Codes'!$A$4:$F$197,5,FALSE)</f>
        <v>GENERAL</v>
      </c>
      <c r="M98" s="43" t="str">
        <f>VLOOKUP($H98,'[7]Objective Codes'!$A$4:$F$197,6,FALSE)</f>
        <v>GENERAL</v>
      </c>
      <c r="N98" s="43" t="str">
        <f>VLOOKUP(I98,'[7]Subjective Codes'!$C$3:$D$133,2,FALSE)</f>
        <v>CASUAL-USER CAR PARK SUBSIDY   .</v>
      </c>
      <c r="O98" s="22">
        <v>528</v>
      </c>
      <c r="P98" s="49">
        <v>400</v>
      </c>
      <c r="Q98" s="44">
        <f>+[11]TRANSPORT!$F$14</f>
        <v>400</v>
      </c>
      <c r="R98" s="44">
        <f t="shared" si="13"/>
        <v>0</v>
      </c>
      <c r="S98" s="45"/>
      <c r="T98" s="45"/>
      <c r="U98" s="44">
        <f>+[11]TRANSPORT!$G$14</f>
        <v>400</v>
      </c>
      <c r="V98" s="44">
        <f>+[11]TRANSPORT!$H$14</f>
        <v>400</v>
      </c>
      <c r="W98" s="49">
        <f t="shared" si="18"/>
        <v>0</v>
      </c>
      <c r="X98" s="49"/>
      <c r="AC98" s="45">
        <f>VLOOKUP(A:A,'[9]Bud Info 1.03 11am'!$1:$1048576,11,FALSE)</f>
        <v>400</v>
      </c>
      <c r="AD98" s="44">
        <f t="shared" si="16"/>
        <v>0</v>
      </c>
    </row>
    <row r="99" spans="1:30" s="43" customFormat="1" x14ac:dyDescent="0.25">
      <c r="A99" s="45" t="str">
        <f t="shared" si="14"/>
        <v>PCAAA2342 Total</v>
      </c>
      <c r="B99" s="43" t="s">
        <v>517</v>
      </c>
      <c r="C99" s="46" t="s">
        <v>914</v>
      </c>
      <c r="D99" s="43" t="s">
        <v>517</v>
      </c>
      <c r="E99" s="43" t="s">
        <v>0</v>
      </c>
      <c r="F99" s="43" t="s">
        <v>145</v>
      </c>
      <c r="G99" s="43" t="s">
        <v>3</v>
      </c>
      <c r="H99" s="52" t="s">
        <v>65</v>
      </c>
      <c r="I99" s="70">
        <v>2342</v>
      </c>
      <c r="J99" s="48" t="str">
        <f t="shared" si="19"/>
        <v>PCAAA2342</v>
      </c>
      <c r="K99" s="43" t="str">
        <f>VLOOKUP($H99,'[7]Objective Codes'!$A$4:$F$197,4,FALSE)</f>
        <v>GENERAL</v>
      </c>
      <c r="L99" s="43" t="str">
        <f>VLOOKUP($H99,'[7]Objective Codes'!$A$4:$F$197,5,FALSE)</f>
        <v>GENERAL</v>
      </c>
      <c r="M99" s="43" t="str">
        <f>VLOOKUP($H99,'[7]Objective Codes'!$A$4:$F$197,6,FALSE)</f>
        <v>GENERAL</v>
      </c>
      <c r="N99" s="43" t="e">
        <f>VLOOKUP(I99,'[7]Subjective Codes'!$C$3:$D$133,2,FALSE)</f>
        <v>#N/A</v>
      </c>
      <c r="O99" s="22"/>
      <c r="P99" s="49"/>
      <c r="Q99" s="44"/>
      <c r="R99" s="44">
        <f t="shared" si="13"/>
        <v>0</v>
      </c>
      <c r="S99" s="45"/>
      <c r="T99" s="45"/>
      <c r="U99" s="45"/>
      <c r="V99" s="45"/>
      <c r="W99" s="49">
        <f t="shared" si="18"/>
        <v>0</v>
      </c>
      <c r="X99" s="49"/>
      <c r="AC99" s="45"/>
      <c r="AD99" s="44">
        <f t="shared" si="16"/>
        <v>0</v>
      </c>
    </row>
    <row r="100" spans="1:30" s="43" customFormat="1" x14ac:dyDescent="0.25">
      <c r="A100" s="45" t="str">
        <f t="shared" si="14"/>
        <v>PCABA2020 Total</v>
      </c>
      <c r="B100" s="43" t="s">
        <v>518</v>
      </c>
      <c r="C100" s="46" t="s">
        <v>914</v>
      </c>
      <c r="D100" s="43" t="s">
        <v>518</v>
      </c>
      <c r="E100" s="43" t="s">
        <v>0</v>
      </c>
      <c r="F100" s="43" t="s">
        <v>145</v>
      </c>
      <c r="G100" s="43" t="s">
        <v>3</v>
      </c>
      <c r="H100" s="52" t="s">
        <v>317</v>
      </c>
      <c r="I100" s="53">
        <v>2020</v>
      </c>
      <c r="J100" s="48" t="str">
        <f t="shared" si="19"/>
        <v>PCABA2020</v>
      </c>
      <c r="K100" s="43" t="str">
        <f>VLOOKUP($H100,'[7]Objective Codes'!$A$4:$F$197,4,FALSE)</f>
        <v>GENERAL</v>
      </c>
      <c r="L100" s="43" t="str">
        <f>VLOOKUP($H100,'[7]Objective Codes'!$A$4:$F$197,5,FALSE)</f>
        <v>HIRED VAN</v>
      </c>
      <c r="M100" s="43" t="str">
        <f>VLOOKUP($H100,'[7]Objective Codes'!$A$4:$F$197,6,FALSE)</f>
        <v>H287LPU(K.UPTON)</v>
      </c>
      <c r="N100" s="43" t="e">
        <f>VLOOKUP(I100,'[7]Subjective Codes'!$C$3:$D$133,2,FALSE)</f>
        <v>#N/A</v>
      </c>
      <c r="O100" s="22"/>
      <c r="P100" s="49"/>
      <c r="Q100" s="44"/>
      <c r="R100" s="44">
        <f t="shared" si="13"/>
        <v>0</v>
      </c>
      <c r="S100" s="45"/>
      <c r="T100" s="45"/>
      <c r="U100" s="45"/>
      <c r="V100" s="45"/>
      <c r="W100" s="49">
        <f t="shared" si="18"/>
        <v>0</v>
      </c>
      <c r="X100" s="49"/>
      <c r="AC100" s="45"/>
      <c r="AD100" s="44">
        <f t="shared" si="16"/>
        <v>0</v>
      </c>
    </row>
    <row r="101" spans="1:30" s="43" customFormat="1" x14ac:dyDescent="0.25">
      <c r="A101" s="45" t="str">
        <f t="shared" si="14"/>
        <v>PCABA2200 Total</v>
      </c>
      <c r="B101" s="43" t="s">
        <v>519</v>
      </c>
      <c r="C101" s="46" t="s">
        <v>914</v>
      </c>
      <c r="D101" s="43" t="s">
        <v>519</v>
      </c>
      <c r="E101" s="43" t="s">
        <v>0</v>
      </c>
      <c r="F101" s="43" t="s">
        <v>145</v>
      </c>
      <c r="G101" s="43" t="s">
        <v>3</v>
      </c>
      <c r="H101" s="52" t="s">
        <v>317</v>
      </c>
      <c r="I101" s="53">
        <v>2200</v>
      </c>
      <c r="J101" s="48" t="str">
        <f t="shared" si="19"/>
        <v>PCABA2200</v>
      </c>
      <c r="K101" s="43" t="str">
        <f>VLOOKUP($H101,'[7]Objective Codes'!$A$4:$F$197,4,FALSE)</f>
        <v>GENERAL</v>
      </c>
      <c r="L101" s="43" t="str">
        <f>VLOOKUP($H101,'[7]Objective Codes'!$A$4:$F$197,5,FALSE)</f>
        <v>HIRED VAN</v>
      </c>
      <c r="M101" s="43" t="str">
        <f>VLOOKUP($H101,'[7]Objective Codes'!$A$4:$F$197,6,FALSE)</f>
        <v>H287LPU(K.UPTON)</v>
      </c>
      <c r="N101" s="43" t="e">
        <f>VLOOKUP(I101,'[7]Subjective Codes'!$C$3:$D$133,2,FALSE)</f>
        <v>#N/A</v>
      </c>
      <c r="O101" s="22"/>
      <c r="P101" s="49"/>
      <c r="Q101" s="44"/>
      <c r="R101" s="44">
        <f t="shared" si="13"/>
        <v>0</v>
      </c>
      <c r="S101" s="45"/>
      <c r="T101" s="45"/>
      <c r="U101" s="45"/>
      <c r="V101" s="45"/>
      <c r="W101" s="49">
        <f t="shared" si="18"/>
        <v>0</v>
      </c>
      <c r="X101" s="49"/>
      <c r="AC101" s="45"/>
      <c r="AD101" s="44">
        <f t="shared" si="16"/>
        <v>0</v>
      </c>
    </row>
    <row r="102" spans="1:30" s="43" customFormat="1" x14ac:dyDescent="0.25">
      <c r="A102" s="45" t="str">
        <f t="shared" si="14"/>
        <v>PCABB2010 Total</v>
      </c>
      <c r="B102" s="43" t="s">
        <v>520</v>
      </c>
      <c r="C102" s="46" t="s">
        <v>914</v>
      </c>
      <c r="D102" s="43" t="s">
        <v>520</v>
      </c>
      <c r="E102" s="43" t="s">
        <v>0</v>
      </c>
      <c r="F102" s="43" t="s">
        <v>145</v>
      </c>
      <c r="G102" s="43" t="s">
        <v>3</v>
      </c>
      <c r="H102" s="52" t="s">
        <v>318</v>
      </c>
      <c r="I102" s="53">
        <v>2010</v>
      </c>
      <c r="J102" s="48" t="str">
        <f t="shared" si="19"/>
        <v>PCABB2010</v>
      </c>
      <c r="K102" s="43" t="str">
        <f>VLOOKUP($H102,'[7]Objective Codes'!$A$4:$F$197,4,FALSE)</f>
        <v>GENERAL</v>
      </c>
      <c r="L102" s="43" t="str">
        <f>VLOOKUP($H102,'[7]Objective Codes'!$A$4:$F$197,5,FALSE)</f>
        <v>HIRED VAN</v>
      </c>
      <c r="M102" s="43" t="str">
        <f>VLOOKUP($H102,'[7]Objective Codes'!$A$4:$F$197,6,FALSE)</f>
        <v>Y972VAJ</v>
      </c>
      <c r="N102" s="43" t="e">
        <f>VLOOKUP(I102,'[7]Subjective Codes'!$C$3:$D$133,2,FALSE)</f>
        <v>#N/A</v>
      </c>
      <c r="O102" s="22"/>
      <c r="P102" s="49"/>
      <c r="Q102" s="44"/>
      <c r="R102" s="44">
        <f t="shared" si="13"/>
        <v>0</v>
      </c>
      <c r="S102" s="45"/>
      <c r="T102" s="45"/>
      <c r="U102" s="45"/>
      <c r="V102" s="45"/>
      <c r="W102" s="49">
        <f t="shared" si="18"/>
        <v>0</v>
      </c>
      <c r="X102" s="49"/>
      <c r="AC102" s="45"/>
      <c r="AD102" s="44">
        <f t="shared" si="16"/>
        <v>0</v>
      </c>
    </row>
    <row r="103" spans="1:30" s="43" customFormat="1" x14ac:dyDescent="0.25">
      <c r="A103" s="45" t="str">
        <f t="shared" si="14"/>
        <v>PCABB2022 Total</v>
      </c>
      <c r="B103" s="43" t="s">
        <v>521</v>
      </c>
      <c r="C103" s="46" t="s">
        <v>914</v>
      </c>
      <c r="D103" s="43" t="s">
        <v>521</v>
      </c>
      <c r="E103" s="43" t="s">
        <v>0</v>
      </c>
      <c r="F103" s="43" t="s">
        <v>145</v>
      </c>
      <c r="G103" s="43" t="s">
        <v>3</v>
      </c>
      <c r="H103" s="52" t="s">
        <v>318</v>
      </c>
      <c r="I103" s="53">
        <v>2022</v>
      </c>
      <c r="J103" s="48" t="str">
        <f t="shared" si="19"/>
        <v>PCABB2022</v>
      </c>
      <c r="K103" s="43" t="str">
        <f>VLOOKUP($H103,'[7]Objective Codes'!$A$4:$F$197,4,FALSE)</f>
        <v>GENERAL</v>
      </c>
      <c r="L103" s="43" t="str">
        <f>VLOOKUP($H103,'[7]Objective Codes'!$A$4:$F$197,5,FALSE)</f>
        <v>HIRED VAN</v>
      </c>
      <c r="M103" s="43" t="str">
        <f>VLOOKUP($H103,'[7]Objective Codes'!$A$4:$F$197,6,FALSE)</f>
        <v>Y972VAJ</v>
      </c>
      <c r="N103" s="43" t="e">
        <f>VLOOKUP(I103,'[7]Subjective Codes'!$C$3:$D$133,2,FALSE)</f>
        <v>#N/A</v>
      </c>
      <c r="O103" s="22"/>
      <c r="P103" s="49"/>
      <c r="Q103" s="44"/>
      <c r="R103" s="44">
        <f t="shared" si="13"/>
        <v>0</v>
      </c>
      <c r="S103" s="45"/>
      <c r="T103" s="45"/>
      <c r="U103" s="45"/>
      <c r="V103" s="45"/>
      <c r="W103" s="49">
        <f t="shared" si="18"/>
        <v>0</v>
      </c>
      <c r="X103" s="49"/>
      <c r="AC103" s="45"/>
      <c r="AD103" s="44">
        <f t="shared" si="16"/>
        <v>0</v>
      </c>
    </row>
    <row r="104" spans="1:30" s="43" customFormat="1" x14ac:dyDescent="0.25">
      <c r="A104" s="45" t="str">
        <f t="shared" si="14"/>
        <v>PCABB2200 Total</v>
      </c>
      <c r="B104" s="43" t="s">
        <v>522</v>
      </c>
      <c r="C104" s="46" t="s">
        <v>914</v>
      </c>
      <c r="D104" s="43" t="s">
        <v>522</v>
      </c>
      <c r="E104" s="43" t="s">
        <v>0</v>
      </c>
      <c r="F104" s="43" t="s">
        <v>145</v>
      </c>
      <c r="G104" s="43" t="s">
        <v>3</v>
      </c>
      <c r="H104" s="52" t="s">
        <v>318</v>
      </c>
      <c r="I104" s="53">
        <v>2200</v>
      </c>
      <c r="J104" s="48" t="str">
        <f t="shared" si="19"/>
        <v>PCABB2200</v>
      </c>
      <c r="K104" s="43" t="str">
        <f>VLOOKUP($H104,'[7]Objective Codes'!$A$4:$F$197,4,FALSE)</f>
        <v>GENERAL</v>
      </c>
      <c r="L104" s="43" t="str">
        <f>VLOOKUP($H104,'[7]Objective Codes'!$A$4:$F$197,5,FALSE)</f>
        <v>HIRED VAN</v>
      </c>
      <c r="M104" s="43" t="str">
        <f>VLOOKUP($H104,'[7]Objective Codes'!$A$4:$F$197,6,FALSE)</f>
        <v>Y972VAJ</v>
      </c>
      <c r="N104" s="43" t="e">
        <f>VLOOKUP(I104,'[7]Subjective Codes'!$C$3:$D$133,2,FALSE)</f>
        <v>#N/A</v>
      </c>
      <c r="O104" s="22"/>
      <c r="P104" s="49"/>
      <c r="Q104" s="44"/>
      <c r="R104" s="44">
        <f t="shared" si="13"/>
        <v>0</v>
      </c>
      <c r="S104" s="45"/>
      <c r="T104" s="45"/>
      <c r="U104" s="45"/>
      <c r="V104" s="45"/>
      <c r="W104" s="49">
        <f t="shared" si="18"/>
        <v>0</v>
      </c>
      <c r="X104" s="49"/>
      <c r="AC104" s="45"/>
      <c r="AD104" s="44">
        <f t="shared" si="16"/>
        <v>0</v>
      </c>
    </row>
    <row r="105" spans="1:30" s="43" customFormat="1" x14ac:dyDescent="0.25">
      <c r="A105" s="45" t="str">
        <f t="shared" si="14"/>
        <v>PCAAA3040 Total</v>
      </c>
      <c r="B105" s="43" t="s">
        <v>523</v>
      </c>
      <c r="C105" s="46" t="s">
        <v>914</v>
      </c>
      <c r="D105" s="43" t="s">
        <v>523</v>
      </c>
      <c r="E105" s="43" t="s">
        <v>0</v>
      </c>
      <c r="F105" s="43" t="s">
        <v>145</v>
      </c>
      <c r="G105" s="43" t="s">
        <v>4</v>
      </c>
      <c r="H105" s="43" t="s">
        <v>65</v>
      </c>
      <c r="I105" s="69">
        <v>3040</v>
      </c>
      <c r="J105" s="48" t="str">
        <f t="shared" si="19"/>
        <v>PCAAA3040</v>
      </c>
      <c r="K105" s="43" t="str">
        <f>VLOOKUP($H105,'[7]Objective Codes'!$A$4:$F$197,4,FALSE)</f>
        <v>GENERAL</v>
      </c>
      <c r="L105" s="43" t="str">
        <f>VLOOKUP($H105,'[7]Objective Codes'!$A$4:$F$197,5,FALSE)</f>
        <v>GENERAL</v>
      </c>
      <c r="M105" s="43" t="str">
        <f>VLOOKUP($H105,'[7]Objective Codes'!$A$4:$F$197,6,FALSE)</f>
        <v>GENERAL</v>
      </c>
      <c r="N105" s="43" t="e">
        <f>VLOOKUP(I105,'[7]Subjective Codes'!$C$3:$D$133,2,FALSE)</f>
        <v>#N/A</v>
      </c>
      <c r="O105" s="22">
        <v>1030</v>
      </c>
      <c r="P105" s="49"/>
      <c r="Q105" s="44"/>
      <c r="R105" s="44">
        <f t="shared" si="13"/>
        <v>0</v>
      </c>
      <c r="S105" s="45"/>
      <c r="T105" s="45"/>
      <c r="U105" s="45"/>
      <c r="V105" s="45"/>
      <c r="W105" s="49">
        <f t="shared" si="18"/>
        <v>0</v>
      </c>
      <c r="X105" s="49"/>
      <c r="AC105" s="45">
        <f>VLOOKUP(A:A,'[9]Bud Info 1.03 11am'!$1:$1048576,11,FALSE)</f>
        <v>0</v>
      </c>
      <c r="AD105" s="44">
        <f t="shared" si="16"/>
        <v>0</v>
      </c>
    </row>
    <row r="106" spans="1:30" s="43" customFormat="1" x14ac:dyDescent="0.25">
      <c r="A106" s="45" t="str">
        <f t="shared" si="14"/>
        <v>PCAAA3056 Total</v>
      </c>
      <c r="B106" s="43" t="s">
        <v>524</v>
      </c>
      <c r="C106" s="46" t="s">
        <v>914</v>
      </c>
      <c r="D106" s="43" t="s">
        <v>524</v>
      </c>
      <c r="E106" s="43" t="s">
        <v>0</v>
      </c>
      <c r="F106" s="43" t="s">
        <v>145</v>
      </c>
      <c r="G106" s="43" t="s">
        <v>4</v>
      </c>
      <c r="H106" s="52" t="s">
        <v>65</v>
      </c>
      <c r="I106" s="70">
        <v>3056</v>
      </c>
      <c r="J106" s="48" t="str">
        <f t="shared" si="19"/>
        <v>PCAAA3056</v>
      </c>
      <c r="K106" s="43" t="str">
        <f>VLOOKUP($H106,'[7]Objective Codes'!$A$4:$F$197,4,FALSE)</f>
        <v>GENERAL</v>
      </c>
      <c r="L106" s="43" t="str">
        <f>VLOOKUP($H106,'[7]Objective Codes'!$A$4:$F$197,5,FALSE)</f>
        <v>GENERAL</v>
      </c>
      <c r="M106" s="43" t="str">
        <f>VLOOKUP($H106,'[7]Objective Codes'!$A$4:$F$197,6,FALSE)</f>
        <v>GENERAL</v>
      </c>
      <c r="N106" s="43" t="e">
        <f>VLOOKUP(I106,'[7]Subjective Codes'!$C$3:$D$133,2,FALSE)</f>
        <v>#N/A</v>
      </c>
      <c r="O106" s="22"/>
      <c r="P106" s="49"/>
      <c r="Q106" s="44"/>
      <c r="R106" s="44">
        <f t="shared" si="13"/>
        <v>0</v>
      </c>
      <c r="S106" s="45"/>
      <c r="T106" s="45"/>
      <c r="U106" s="45"/>
      <c r="V106" s="45"/>
      <c r="W106" s="49">
        <f t="shared" si="18"/>
        <v>0</v>
      </c>
      <c r="X106" s="49"/>
      <c r="AC106" s="45"/>
      <c r="AD106" s="44">
        <f t="shared" si="16"/>
        <v>0</v>
      </c>
    </row>
    <row r="107" spans="1:30" s="43" customFormat="1" x14ac:dyDescent="0.25">
      <c r="A107" s="45" t="str">
        <f t="shared" si="14"/>
        <v>PCAAA3057 Total</v>
      </c>
      <c r="B107" s="43" t="s">
        <v>525</v>
      </c>
      <c r="C107" s="46" t="s">
        <v>914</v>
      </c>
      <c r="D107" s="43" t="s">
        <v>525</v>
      </c>
      <c r="E107" s="43" t="s">
        <v>0</v>
      </c>
      <c r="F107" s="43" t="s">
        <v>145</v>
      </c>
      <c r="G107" s="43" t="s">
        <v>4</v>
      </c>
      <c r="H107" s="52" t="s">
        <v>65</v>
      </c>
      <c r="I107" s="70">
        <v>3057</v>
      </c>
      <c r="J107" s="48" t="str">
        <f t="shared" si="19"/>
        <v>PCAAA3057</v>
      </c>
      <c r="K107" s="43" t="str">
        <f>VLOOKUP($H107,'[7]Objective Codes'!$A$4:$F$197,4,FALSE)</f>
        <v>GENERAL</v>
      </c>
      <c r="L107" s="43" t="str">
        <f>VLOOKUP($H107,'[7]Objective Codes'!$A$4:$F$197,5,FALSE)</f>
        <v>GENERAL</v>
      </c>
      <c r="M107" s="43" t="str">
        <f>VLOOKUP($H107,'[7]Objective Codes'!$A$4:$F$197,6,FALSE)</f>
        <v>GENERAL</v>
      </c>
      <c r="N107" s="43" t="e">
        <f>VLOOKUP(I107,'[7]Subjective Codes'!$C$3:$D$133,2,FALSE)</f>
        <v>#N/A</v>
      </c>
      <c r="O107" s="22"/>
      <c r="P107" s="49"/>
      <c r="Q107" s="44"/>
      <c r="R107" s="44">
        <f t="shared" si="13"/>
        <v>0</v>
      </c>
      <c r="S107" s="45"/>
      <c r="T107" s="45"/>
      <c r="U107" s="45"/>
      <c r="V107" s="45"/>
      <c r="W107" s="49">
        <f t="shared" si="18"/>
        <v>0</v>
      </c>
      <c r="X107" s="49"/>
      <c r="AC107" s="45"/>
      <c r="AD107" s="44">
        <f t="shared" si="16"/>
        <v>0</v>
      </c>
    </row>
    <row r="108" spans="1:30" s="43" customFormat="1" x14ac:dyDescent="0.25">
      <c r="A108" s="45" t="str">
        <f t="shared" si="14"/>
        <v>PCAAA3058 Total</v>
      </c>
      <c r="B108" s="43" t="s">
        <v>526</v>
      </c>
      <c r="C108" s="46" t="s">
        <v>914</v>
      </c>
      <c r="D108" s="43" t="s">
        <v>526</v>
      </c>
      <c r="E108" s="43" t="s">
        <v>0</v>
      </c>
      <c r="F108" s="43" t="s">
        <v>145</v>
      </c>
      <c r="G108" s="43" t="s">
        <v>4</v>
      </c>
      <c r="H108" s="52" t="s">
        <v>65</v>
      </c>
      <c r="I108" s="70">
        <v>3058</v>
      </c>
      <c r="J108" s="48" t="str">
        <f t="shared" si="19"/>
        <v>PCAAA3058</v>
      </c>
      <c r="K108" s="43" t="str">
        <f>VLOOKUP($H108,'[7]Objective Codes'!$A$4:$F$197,4,FALSE)</f>
        <v>GENERAL</v>
      </c>
      <c r="L108" s="43" t="str">
        <f>VLOOKUP($H108,'[7]Objective Codes'!$A$4:$F$197,5,FALSE)</f>
        <v>GENERAL</v>
      </c>
      <c r="M108" s="43" t="str">
        <f>VLOOKUP($H108,'[7]Objective Codes'!$A$4:$F$197,6,FALSE)</f>
        <v>GENERAL</v>
      </c>
      <c r="N108" s="43" t="e">
        <f>VLOOKUP(I108,'[7]Subjective Codes'!$C$3:$D$133,2,FALSE)</f>
        <v>#N/A</v>
      </c>
      <c r="O108" s="22"/>
      <c r="P108" s="49"/>
      <c r="Q108" s="44"/>
      <c r="R108" s="44">
        <f t="shared" si="13"/>
        <v>0</v>
      </c>
      <c r="S108" s="45"/>
      <c r="T108" s="45"/>
      <c r="U108" s="45"/>
      <c r="V108" s="45"/>
      <c r="W108" s="49">
        <f t="shared" si="18"/>
        <v>0</v>
      </c>
      <c r="X108" s="49"/>
      <c r="AC108" s="45"/>
      <c r="AD108" s="44">
        <f t="shared" si="16"/>
        <v>0</v>
      </c>
    </row>
    <row r="109" spans="1:30" s="43" customFormat="1" x14ac:dyDescent="0.25">
      <c r="A109" s="45" t="str">
        <f t="shared" si="14"/>
        <v>PCAAA3060 Total</v>
      </c>
      <c r="B109" s="43" t="s">
        <v>527</v>
      </c>
      <c r="C109" s="46" t="s">
        <v>914</v>
      </c>
      <c r="D109" s="43" t="s">
        <v>527</v>
      </c>
      <c r="E109" s="43" t="s">
        <v>0</v>
      </c>
      <c r="F109" s="43" t="s">
        <v>145</v>
      </c>
      <c r="G109" s="43" t="s">
        <v>4</v>
      </c>
      <c r="H109" s="52" t="s">
        <v>65</v>
      </c>
      <c r="I109" s="70">
        <v>3060</v>
      </c>
      <c r="J109" s="48" t="str">
        <f t="shared" si="19"/>
        <v>PCAAA3060</v>
      </c>
      <c r="K109" s="43" t="str">
        <f>VLOOKUP($H109,'[7]Objective Codes'!$A$4:$F$197,4,FALSE)</f>
        <v>GENERAL</v>
      </c>
      <c r="L109" s="43" t="str">
        <f>VLOOKUP($H109,'[7]Objective Codes'!$A$4:$F$197,5,FALSE)</f>
        <v>GENERAL</v>
      </c>
      <c r="M109" s="43" t="str">
        <f>VLOOKUP($H109,'[7]Objective Codes'!$A$4:$F$197,6,FALSE)</f>
        <v>GENERAL</v>
      </c>
      <c r="N109" s="43" t="e">
        <f>VLOOKUP(I109,'[7]Subjective Codes'!$C$3:$D$133,2,FALSE)</f>
        <v>#N/A</v>
      </c>
      <c r="O109" s="22"/>
      <c r="P109" s="49">
        <v>1000</v>
      </c>
      <c r="Q109" s="44">
        <f>+'[11]PCAAA SUPPLIES'!$F$7</f>
        <v>1000</v>
      </c>
      <c r="R109" s="44">
        <f t="shared" si="13"/>
        <v>0</v>
      </c>
      <c r="S109" s="45"/>
      <c r="T109" s="45"/>
      <c r="U109" s="44">
        <f>+'[11]PCAAA SUPPLIES'!$G$7</f>
        <v>1000</v>
      </c>
      <c r="V109" s="44">
        <f>+'[11]PCAAA SUPPLIES'!$H$7</f>
        <v>1000</v>
      </c>
      <c r="W109" s="49">
        <f t="shared" si="18"/>
        <v>0</v>
      </c>
      <c r="X109" s="49"/>
      <c r="AC109" s="45">
        <f>VLOOKUP(A:A,'[9]Bud Info 1.03 11am'!$1:$1048576,11,FALSE)</f>
        <v>1000</v>
      </c>
      <c r="AD109" s="44">
        <f t="shared" si="16"/>
        <v>0</v>
      </c>
    </row>
    <row r="110" spans="1:30" s="43" customFormat="1" x14ac:dyDescent="0.25">
      <c r="A110" s="45" t="str">
        <f t="shared" si="14"/>
        <v>PCAAA3070 Total</v>
      </c>
      <c r="B110" s="43" t="s">
        <v>528</v>
      </c>
      <c r="C110" s="46" t="s">
        <v>914</v>
      </c>
      <c r="D110" s="43" t="s">
        <v>528</v>
      </c>
      <c r="E110" s="43" t="s">
        <v>0</v>
      </c>
      <c r="F110" s="43" t="s">
        <v>145</v>
      </c>
      <c r="G110" s="43" t="s">
        <v>4</v>
      </c>
      <c r="H110" s="43" t="s">
        <v>65</v>
      </c>
      <c r="I110" s="69" t="s">
        <v>160</v>
      </c>
      <c r="J110" s="48" t="str">
        <f t="shared" si="19"/>
        <v>PCAAA3070</v>
      </c>
      <c r="K110" s="43" t="str">
        <f>VLOOKUP($H110,'[7]Objective Codes'!$A$4:$F$197,4,FALSE)</f>
        <v>GENERAL</v>
      </c>
      <c r="L110" s="43" t="str">
        <f>VLOOKUP($H110,'[7]Objective Codes'!$A$4:$F$197,5,FALSE)</f>
        <v>GENERAL</v>
      </c>
      <c r="M110" s="43" t="str">
        <f>VLOOKUP($H110,'[7]Objective Codes'!$A$4:$F$197,6,FALSE)</f>
        <v>GENERAL</v>
      </c>
      <c r="N110" s="43" t="str">
        <f>VLOOKUP(I110,'[7]Subjective Codes'!$C$3:$D$133,2,FALSE)</f>
        <v>BOOKS                          .</v>
      </c>
      <c r="O110" s="22">
        <v>3273</v>
      </c>
      <c r="P110" s="49">
        <v>4000</v>
      </c>
      <c r="Q110" s="44">
        <f>+'[11]PCAAA SUPPLIES'!$F$8</f>
        <v>4000</v>
      </c>
      <c r="R110" s="44">
        <f t="shared" si="13"/>
        <v>0</v>
      </c>
      <c r="S110" s="45"/>
      <c r="T110" s="45"/>
      <c r="U110" s="44">
        <f>+'[11]PCAAA SUPPLIES'!$G$8</f>
        <v>4000</v>
      </c>
      <c r="V110" s="44">
        <f>+'[11]PCAAA SUPPLIES'!$H$8</f>
        <v>4000</v>
      </c>
      <c r="W110" s="49">
        <f t="shared" si="18"/>
        <v>0</v>
      </c>
      <c r="X110" s="49"/>
      <c r="AC110" s="45">
        <f>VLOOKUP(A:A,'[9]Bud Info 1.03 11am'!$1:$1048576,11,FALSE)</f>
        <v>4000</v>
      </c>
      <c r="AD110" s="44">
        <f t="shared" si="16"/>
        <v>0</v>
      </c>
    </row>
    <row r="111" spans="1:30" s="43" customFormat="1" x14ac:dyDescent="0.25">
      <c r="A111" s="45" t="str">
        <f t="shared" si="14"/>
        <v>PCAAA3071 Total</v>
      </c>
      <c r="B111" s="43" t="s">
        <v>529</v>
      </c>
      <c r="C111" s="46" t="s">
        <v>914</v>
      </c>
      <c r="D111" s="43" t="s">
        <v>529</v>
      </c>
      <c r="E111" s="43" t="s">
        <v>0</v>
      </c>
      <c r="F111" s="43" t="s">
        <v>145</v>
      </c>
      <c r="G111" s="43" t="s">
        <v>4</v>
      </c>
      <c r="H111" s="52" t="s">
        <v>65</v>
      </c>
      <c r="I111" s="70">
        <v>3071</v>
      </c>
      <c r="J111" s="48" t="str">
        <f t="shared" si="19"/>
        <v>PCAAA3071</v>
      </c>
      <c r="K111" s="43" t="str">
        <f>VLOOKUP($H111,'[7]Objective Codes'!$A$4:$F$197,4,FALSE)</f>
        <v>GENERAL</v>
      </c>
      <c r="L111" s="43" t="str">
        <f>VLOOKUP($H111,'[7]Objective Codes'!$A$4:$F$197,5,FALSE)</f>
        <v>GENERAL</v>
      </c>
      <c r="M111" s="43" t="str">
        <f>VLOOKUP($H111,'[7]Objective Codes'!$A$4:$F$197,6,FALSE)</f>
        <v>GENERAL</v>
      </c>
      <c r="N111" s="43" t="e">
        <f>VLOOKUP(I111,'[7]Subjective Codes'!$C$3:$D$133,2,FALSE)</f>
        <v>#N/A</v>
      </c>
      <c r="O111" s="22"/>
      <c r="P111" s="49"/>
      <c r="Q111" s="44"/>
      <c r="R111" s="44">
        <f t="shared" si="13"/>
        <v>0</v>
      </c>
      <c r="S111" s="45"/>
      <c r="T111" s="45"/>
      <c r="U111" s="44"/>
      <c r="V111" s="44"/>
      <c r="W111" s="49">
        <f t="shared" si="18"/>
        <v>0</v>
      </c>
      <c r="X111" s="49"/>
      <c r="AC111" s="45"/>
      <c r="AD111" s="44">
        <f t="shared" si="16"/>
        <v>0</v>
      </c>
    </row>
    <row r="112" spans="1:30" s="43" customFormat="1" x14ac:dyDescent="0.25">
      <c r="A112" s="45" t="str">
        <f t="shared" si="14"/>
        <v>PCAAA3091 Total</v>
      </c>
      <c r="B112" s="43" t="s">
        <v>530</v>
      </c>
      <c r="C112" s="46" t="s">
        <v>914</v>
      </c>
      <c r="D112" s="43" t="s">
        <v>530</v>
      </c>
      <c r="E112" s="43" t="s">
        <v>0</v>
      </c>
      <c r="F112" s="43" t="s">
        <v>145</v>
      </c>
      <c r="G112" s="43" t="s">
        <v>4</v>
      </c>
      <c r="H112" s="52" t="s">
        <v>65</v>
      </c>
      <c r="I112" s="70">
        <v>3091</v>
      </c>
      <c r="J112" s="48" t="str">
        <f t="shared" si="19"/>
        <v>PCAAA3091</v>
      </c>
      <c r="K112" s="43" t="str">
        <f>VLOOKUP($H112,'[7]Objective Codes'!$A$4:$F$197,4,FALSE)</f>
        <v>GENERAL</v>
      </c>
      <c r="L112" s="43" t="str">
        <f>VLOOKUP($H112,'[7]Objective Codes'!$A$4:$F$197,5,FALSE)</f>
        <v>GENERAL</v>
      </c>
      <c r="M112" s="43" t="str">
        <f>VLOOKUP($H112,'[7]Objective Codes'!$A$4:$F$197,6,FALSE)</f>
        <v>GENERAL</v>
      </c>
      <c r="N112" s="43" t="e">
        <f>VLOOKUP(I112,'[7]Subjective Codes'!$C$3:$D$133,2,FALSE)</f>
        <v>#N/A</v>
      </c>
      <c r="O112" s="22"/>
      <c r="P112" s="49"/>
      <c r="Q112" s="44"/>
      <c r="R112" s="44">
        <f t="shared" si="13"/>
        <v>0</v>
      </c>
      <c r="S112" s="45"/>
      <c r="T112" s="45"/>
      <c r="U112" s="44"/>
      <c r="V112" s="44"/>
      <c r="W112" s="49">
        <f t="shared" si="18"/>
        <v>0</v>
      </c>
      <c r="X112" s="49"/>
      <c r="AC112" s="45"/>
      <c r="AD112" s="44">
        <f t="shared" si="16"/>
        <v>0</v>
      </c>
    </row>
    <row r="113" spans="1:30" s="43" customFormat="1" x14ac:dyDescent="0.25">
      <c r="A113" s="45" t="str">
        <f t="shared" si="14"/>
        <v>PCAAA3106 Total</v>
      </c>
      <c r="B113" s="43" t="s">
        <v>531</v>
      </c>
      <c r="C113" s="46" t="s">
        <v>914</v>
      </c>
      <c r="D113" s="43" t="s">
        <v>531</v>
      </c>
      <c r="E113" s="43" t="s">
        <v>0</v>
      </c>
      <c r="F113" s="43" t="s">
        <v>145</v>
      </c>
      <c r="G113" s="43" t="s">
        <v>4</v>
      </c>
      <c r="H113" s="43" t="s">
        <v>65</v>
      </c>
      <c r="I113" s="69" t="s">
        <v>162</v>
      </c>
      <c r="J113" s="48" t="str">
        <f t="shared" si="19"/>
        <v>PCAAA3106</v>
      </c>
      <c r="K113" s="43" t="str">
        <f>VLOOKUP($H113,'[7]Objective Codes'!$A$4:$F$197,4,FALSE)</f>
        <v>GENERAL</v>
      </c>
      <c r="L113" s="43" t="str">
        <f>VLOOKUP($H113,'[7]Objective Codes'!$A$4:$F$197,5,FALSE)</f>
        <v>GENERAL</v>
      </c>
      <c r="M113" s="43" t="str">
        <f>VLOOKUP($H113,'[7]Objective Codes'!$A$4:$F$197,6,FALSE)</f>
        <v>GENERAL</v>
      </c>
      <c r="N113" s="43" t="str">
        <f>VLOOKUP(I113,'[7]Subjective Codes'!$C$3:$D$133,2,FALSE)</f>
        <v>OTHER CATERING PROVISIONS      .</v>
      </c>
      <c r="O113" s="22">
        <v>3273</v>
      </c>
      <c r="P113" s="49">
        <v>3000</v>
      </c>
      <c r="Q113" s="44">
        <f>+'[11]PCAAA SUPPLIES'!$F$11</f>
        <v>2000</v>
      </c>
      <c r="R113" s="44">
        <f t="shared" si="13"/>
        <v>-1000</v>
      </c>
      <c r="S113" s="45"/>
      <c r="T113" s="45"/>
      <c r="U113" s="44">
        <f>+'[11]PCAAA SUPPLIES'!$G$11</f>
        <v>2000</v>
      </c>
      <c r="V113" s="44">
        <f>+'[11]PCAAA SUPPLIES'!$H$11</f>
        <v>2000</v>
      </c>
      <c r="W113" s="49">
        <f t="shared" si="18"/>
        <v>0</v>
      </c>
      <c r="X113" s="49"/>
      <c r="AC113" s="45">
        <f>VLOOKUP(A:A,'[9]Bud Info 1.03 11am'!$1:$1048576,11,FALSE)</f>
        <v>2000</v>
      </c>
      <c r="AD113" s="44">
        <f t="shared" si="16"/>
        <v>0</v>
      </c>
    </row>
    <row r="114" spans="1:30" s="43" customFormat="1" x14ac:dyDescent="0.25">
      <c r="A114" s="45" t="str">
        <f t="shared" si="14"/>
        <v>PCAAA3220 Total</v>
      </c>
      <c r="B114" s="43" t="s">
        <v>532</v>
      </c>
      <c r="C114" s="46" t="s">
        <v>914</v>
      </c>
      <c r="D114" s="43" t="s">
        <v>532</v>
      </c>
      <c r="E114" s="43" t="s">
        <v>0</v>
      </c>
      <c r="F114" s="43" t="s">
        <v>145</v>
      </c>
      <c r="G114" s="43" t="s">
        <v>4</v>
      </c>
      <c r="H114" s="43" t="s">
        <v>65</v>
      </c>
      <c r="I114" s="69" t="s">
        <v>163</v>
      </c>
      <c r="J114" s="48" t="str">
        <f t="shared" si="19"/>
        <v>PCAAA3220</v>
      </c>
      <c r="K114" s="43" t="str">
        <f>VLOOKUP($H114,'[7]Objective Codes'!$A$4:$F$197,4,FALSE)</f>
        <v>GENERAL</v>
      </c>
      <c r="L114" s="43" t="str">
        <f>VLOOKUP($H114,'[7]Objective Codes'!$A$4:$F$197,5,FALSE)</f>
        <v>GENERAL</v>
      </c>
      <c r="M114" s="43" t="str">
        <f>VLOOKUP($H114,'[7]Objective Codes'!$A$4:$F$197,6,FALSE)</f>
        <v>GENERAL</v>
      </c>
      <c r="N114" s="43" t="str">
        <f>VLOOKUP(I114,'[7]Subjective Codes'!$C$3:$D$133,2,FALSE)</f>
        <v>PURCHASE OF SAFETY CLOTHING    .</v>
      </c>
      <c r="O114" s="22">
        <v>2429</v>
      </c>
      <c r="P114" s="49">
        <v>2500</v>
      </c>
      <c r="Q114" s="44">
        <f>+'[11]PCAAA SUPPLIES'!$F$14</f>
        <v>2000</v>
      </c>
      <c r="R114" s="44">
        <f t="shared" si="13"/>
        <v>-500</v>
      </c>
      <c r="S114" s="45"/>
      <c r="T114" s="45"/>
      <c r="U114" s="44">
        <f>+'[11]PCAAA SUPPLIES'!$G$14</f>
        <v>2000</v>
      </c>
      <c r="V114" s="44">
        <f>+'[11]PCAAA SUPPLIES'!$H$14</f>
        <v>2000</v>
      </c>
      <c r="W114" s="49">
        <f t="shared" si="18"/>
        <v>0</v>
      </c>
      <c r="X114" s="49"/>
      <c r="AC114" s="45">
        <f>VLOOKUP(A:A,'[9]Bud Info 1.03 11am'!$1:$1048576,11,FALSE)</f>
        <v>2000</v>
      </c>
      <c r="AD114" s="44">
        <f t="shared" si="16"/>
        <v>0</v>
      </c>
    </row>
    <row r="115" spans="1:30" s="43" customFormat="1" x14ac:dyDescent="0.25">
      <c r="A115" s="45" t="str">
        <f t="shared" si="14"/>
        <v>PCAAA3300 Total</v>
      </c>
      <c r="B115" s="43" t="s">
        <v>533</v>
      </c>
      <c r="C115" s="46" t="s">
        <v>914</v>
      </c>
      <c r="D115" s="43" t="s">
        <v>533</v>
      </c>
      <c r="E115" s="43" t="s">
        <v>0</v>
      </c>
      <c r="F115" s="43" t="s">
        <v>145</v>
      </c>
      <c r="G115" s="43" t="s">
        <v>4</v>
      </c>
      <c r="H115" s="43" t="s">
        <v>65</v>
      </c>
      <c r="I115" s="69" t="s">
        <v>164</v>
      </c>
      <c r="J115" s="48" t="str">
        <f t="shared" si="19"/>
        <v>PCAAA3300</v>
      </c>
      <c r="K115" s="43" t="str">
        <f>VLOOKUP($H115,'[7]Objective Codes'!$A$4:$F$197,4,FALSE)</f>
        <v>GENERAL</v>
      </c>
      <c r="L115" s="43" t="str">
        <f>VLOOKUP($H115,'[7]Objective Codes'!$A$4:$F$197,5,FALSE)</f>
        <v>GENERAL</v>
      </c>
      <c r="M115" s="43" t="str">
        <f>VLOOKUP($H115,'[7]Objective Codes'!$A$4:$F$197,6,FALSE)</f>
        <v>GENERAL</v>
      </c>
      <c r="N115" s="43" t="str">
        <f>VLOOKUP(I115,'[7]Subjective Codes'!$C$3:$D$133,2,FALSE)</f>
        <v>PURCHASE OF OFFICE MACHINERY   .</v>
      </c>
      <c r="O115" s="22">
        <v>258</v>
      </c>
      <c r="P115" s="49"/>
      <c r="Q115" s="44"/>
      <c r="R115" s="44"/>
      <c r="S115" s="45"/>
      <c r="T115" s="45"/>
      <c r="U115" s="44"/>
      <c r="V115" s="44"/>
      <c r="W115" s="49"/>
      <c r="X115" s="49"/>
      <c r="AC115" s="45"/>
      <c r="AD115" s="44">
        <f t="shared" si="16"/>
        <v>0</v>
      </c>
    </row>
    <row r="116" spans="1:30" s="43" customFormat="1" x14ac:dyDescent="0.25">
      <c r="A116" s="45" t="str">
        <f t="shared" si="14"/>
        <v>PCAAA3301 Total</v>
      </c>
      <c r="B116" s="43" t="s">
        <v>534</v>
      </c>
      <c r="C116" s="46" t="s">
        <v>914</v>
      </c>
      <c r="D116" s="43" t="s">
        <v>534</v>
      </c>
      <c r="E116" s="43" t="s">
        <v>0</v>
      </c>
      <c r="F116" s="43" t="s">
        <v>145</v>
      </c>
      <c r="G116" s="43" t="s">
        <v>4</v>
      </c>
      <c r="H116" s="43" t="s">
        <v>65</v>
      </c>
      <c r="I116" s="69" t="s">
        <v>165</v>
      </c>
      <c r="J116" s="48" t="str">
        <f t="shared" si="19"/>
        <v>PCAAA3301</v>
      </c>
      <c r="K116" s="43" t="str">
        <f>VLOOKUP($H116,'[7]Objective Codes'!$A$4:$F$197,4,FALSE)</f>
        <v>GENERAL</v>
      </c>
      <c r="L116" s="43" t="str">
        <f>VLOOKUP($H116,'[7]Objective Codes'!$A$4:$F$197,5,FALSE)</f>
        <v>GENERAL</v>
      </c>
      <c r="M116" s="43" t="str">
        <f>VLOOKUP($H116,'[7]Objective Codes'!$A$4:$F$197,6,FALSE)</f>
        <v>GENERAL</v>
      </c>
      <c r="N116" s="43" t="str">
        <f>VLOOKUP(I116,'[7]Subjective Codes'!$C$3:$D$133,2,FALSE)</f>
        <v>REPR/MNTCE OF OFFICE MACHINERY .</v>
      </c>
      <c r="O116" s="22">
        <v>343</v>
      </c>
      <c r="P116" s="49"/>
      <c r="Q116" s="44"/>
      <c r="R116" s="44">
        <f t="shared" si="13"/>
        <v>0</v>
      </c>
      <c r="S116" s="45"/>
      <c r="T116" s="45"/>
      <c r="U116" s="44"/>
      <c r="V116" s="44"/>
      <c r="W116" s="49">
        <f t="shared" si="18"/>
        <v>0</v>
      </c>
      <c r="X116" s="49"/>
      <c r="AC116" s="45"/>
      <c r="AD116" s="44">
        <f t="shared" si="16"/>
        <v>0</v>
      </c>
    </row>
    <row r="117" spans="1:30" s="43" customFormat="1" x14ac:dyDescent="0.25">
      <c r="A117" s="45" t="str">
        <f t="shared" si="14"/>
        <v>PCAAA3302 Total</v>
      </c>
      <c r="B117" s="43" t="s">
        <v>535</v>
      </c>
      <c r="C117" s="46" t="s">
        <v>914</v>
      </c>
      <c r="D117" s="43" t="s">
        <v>535</v>
      </c>
      <c r="E117" s="43" t="s">
        <v>0</v>
      </c>
      <c r="F117" s="43" t="s">
        <v>145</v>
      </c>
      <c r="G117" s="43" t="s">
        <v>4</v>
      </c>
      <c r="H117" s="43" t="s">
        <v>65</v>
      </c>
      <c r="I117" s="69" t="s">
        <v>166</v>
      </c>
      <c r="J117" s="48" t="str">
        <f t="shared" si="19"/>
        <v>PCAAA3302</v>
      </c>
      <c r="K117" s="43" t="str">
        <f>VLOOKUP($H117,'[7]Objective Codes'!$A$4:$F$197,4,FALSE)</f>
        <v>GENERAL</v>
      </c>
      <c r="L117" s="43" t="str">
        <f>VLOOKUP($H117,'[7]Objective Codes'!$A$4:$F$197,5,FALSE)</f>
        <v>GENERAL</v>
      </c>
      <c r="M117" s="43" t="str">
        <f>VLOOKUP($H117,'[7]Objective Codes'!$A$4:$F$197,6,FALSE)</f>
        <v>GENERAL</v>
      </c>
      <c r="N117" s="43" t="str">
        <f>VLOOKUP(I117,'[7]Subjective Codes'!$C$3:$D$133,2,FALSE)</f>
        <v>HIRE OF OFFICE MACHINERY       .</v>
      </c>
      <c r="O117" s="22">
        <v>5150</v>
      </c>
      <c r="P117" s="49">
        <v>5800</v>
      </c>
      <c r="Q117" s="44">
        <f>+'[11]PCAAA SUPPLIES'!$F$17</f>
        <v>4000</v>
      </c>
      <c r="R117" s="44">
        <f t="shared" si="13"/>
        <v>-1800</v>
      </c>
      <c r="S117" s="45"/>
      <c r="T117" s="45"/>
      <c r="U117" s="44">
        <f>+'[11]PCAAA SUPPLIES'!$G$17</f>
        <v>4000</v>
      </c>
      <c r="V117" s="44">
        <f>+'[11]PCAAA SUPPLIES'!$H$17</f>
        <v>4000</v>
      </c>
      <c r="W117" s="49">
        <f t="shared" si="18"/>
        <v>0</v>
      </c>
      <c r="X117" s="49"/>
      <c r="AC117" s="45">
        <f>VLOOKUP(A:A,'[9]Bud Info 1.03 11am'!$1:$1048576,11,FALSE)</f>
        <v>4000</v>
      </c>
      <c r="AD117" s="44">
        <f t="shared" si="16"/>
        <v>0</v>
      </c>
    </row>
    <row r="118" spans="1:30" s="43" customFormat="1" x14ac:dyDescent="0.25">
      <c r="A118" s="45" t="str">
        <f t="shared" si="14"/>
        <v>PCAAA3310 Total</v>
      </c>
      <c r="B118" s="43" t="s">
        <v>536</v>
      </c>
      <c r="C118" s="46" t="s">
        <v>914</v>
      </c>
      <c r="D118" s="43" t="s">
        <v>536</v>
      </c>
      <c r="E118" s="43" t="s">
        <v>0</v>
      </c>
      <c r="F118" s="43" t="s">
        <v>145</v>
      </c>
      <c r="G118" s="43" t="s">
        <v>4</v>
      </c>
      <c r="H118" s="43" t="s">
        <v>65</v>
      </c>
      <c r="I118" s="69" t="s">
        <v>214</v>
      </c>
      <c r="J118" s="48" t="str">
        <f t="shared" si="19"/>
        <v>PCAAA3310</v>
      </c>
      <c r="K118" s="43" t="str">
        <f>VLOOKUP($H118,'[7]Objective Codes'!$A$4:$F$197,4,FALSE)</f>
        <v>GENERAL</v>
      </c>
      <c r="L118" s="43" t="str">
        <f>VLOOKUP($H118,'[7]Objective Codes'!$A$4:$F$197,5,FALSE)</f>
        <v>GENERAL</v>
      </c>
      <c r="M118" s="43" t="str">
        <f>VLOOKUP($H118,'[7]Objective Codes'!$A$4:$F$197,6,FALSE)</f>
        <v>GENERAL</v>
      </c>
      <c r="N118" s="43" t="str">
        <f>VLOOKUP(I118,'[7]Subjective Codes'!$C$3:$D$133,2,FALSE)</f>
        <v>INTERNAL PRINTING              .</v>
      </c>
      <c r="O118" s="22">
        <v>2218</v>
      </c>
      <c r="P118" s="49">
        <v>1400</v>
      </c>
      <c r="Q118" s="44">
        <f>+'[11]PCAAA SUPPLIES'!$F$18</f>
        <v>1000</v>
      </c>
      <c r="R118" s="44">
        <f t="shared" si="13"/>
        <v>-400</v>
      </c>
      <c r="S118" s="45"/>
      <c r="T118" s="45"/>
      <c r="U118" s="44">
        <f>+'[11]PCAAA SUPPLIES'!$G$18</f>
        <v>1000</v>
      </c>
      <c r="V118" s="44">
        <f>+'[11]PCAAA SUPPLIES'!$H$18</f>
        <v>1000</v>
      </c>
      <c r="W118" s="49">
        <f t="shared" si="18"/>
        <v>0</v>
      </c>
      <c r="X118" s="49"/>
      <c r="AC118" s="45">
        <f>VLOOKUP(A:A,'[9]Bud Info 1.03 11am'!$1:$1048576,11,FALSE)</f>
        <v>1000</v>
      </c>
      <c r="AD118" s="44">
        <f t="shared" si="16"/>
        <v>0</v>
      </c>
    </row>
    <row r="119" spans="1:30" s="43" customFormat="1" x14ac:dyDescent="0.25">
      <c r="A119" s="45" t="str">
        <f t="shared" si="14"/>
        <v>PCAAA3311 Total</v>
      </c>
      <c r="B119" s="43" t="s">
        <v>537</v>
      </c>
      <c r="C119" s="46" t="s">
        <v>914</v>
      </c>
      <c r="D119" s="43" t="s">
        <v>537</v>
      </c>
      <c r="E119" s="43" t="s">
        <v>0</v>
      </c>
      <c r="F119" s="43" t="s">
        <v>145</v>
      </c>
      <c r="G119" s="43" t="s">
        <v>4</v>
      </c>
      <c r="H119" s="52" t="s">
        <v>65</v>
      </c>
      <c r="I119" s="70">
        <v>3311</v>
      </c>
      <c r="J119" s="48" t="str">
        <f t="shared" si="19"/>
        <v>PCAAA3311</v>
      </c>
      <c r="K119" s="43" t="str">
        <f>VLOOKUP($H119,'[7]Objective Codes'!$A$4:$F$197,4,FALSE)</f>
        <v>GENERAL</v>
      </c>
      <c r="L119" s="43" t="str">
        <f>VLOOKUP($H119,'[7]Objective Codes'!$A$4:$F$197,5,FALSE)</f>
        <v>GENERAL</v>
      </c>
      <c r="M119" s="43" t="str">
        <f>VLOOKUP($H119,'[7]Objective Codes'!$A$4:$F$197,6,FALSE)</f>
        <v>GENERAL</v>
      </c>
      <c r="O119" s="22"/>
      <c r="P119" s="49"/>
      <c r="Q119" s="44"/>
      <c r="R119" s="44">
        <f t="shared" si="13"/>
        <v>0</v>
      </c>
      <c r="S119" s="45"/>
      <c r="T119" s="45"/>
      <c r="U119" s="44"/>
      <c r="V119" s="44"/>
      <c r="W119" s="49">
        <f t="shared" si="18"/>
        <v>0</v>
      </c>
      <c r="X119" s="49"/>
      <c r="AC119" s="45"/>
      <c r="AD119" s="44">
        <f t="shared" si="16"/>
        <v>0</v>
      </c>
    </row>
    <row r="120" spans="1:30" s="43" customFormat="1" x14ac:dyDescent="0.25">
      <c r="A120" s="45" t="str">
        <f t="shared" si="14"/>
        <v>PCAAA3320 Total</v>
      </c>
      <c r="B120" s="43" t="s">
        <v>538</v>
      </c>
      <c r="C120" s="46" t="s">
        <v>914</v>
      </c>
      <c r="D120" s="43" t="s">
        <v>538</v>
      </c>
      <c r="E120" s="43" t="s">
        <v>0</v>
      </c>
      <c r="F120" s="43" t="s">
        <v>145</v>
      </c>
      <c r="G120" s="43" t="s">
        <v>4</v>
      </c>
      <c r="H120" s="43" t="s">
        <v>65</v>
      </c>
      <c r="I120" s="69" t="s">
        <v>168</v>
      </c>
      <c r="J120" s="48" t="str">
        <f t="shared" si="19"/>
        <v>PCAAA3320</v>
      </c>
      <c r="K120" s="43" t="str">
        <f>VLOOKUP($H120,'[7]Objective Codes'!$A$4:$F$197,4,FALSE)</f>
        <v>GENERAL</v>
      </c>
      <c r="L120" s="43" t="str">
        <f>VLOOKUP($H120,'[7]Objective Codes'!$A$4:$F$197,5,FALSE)</f>
        <v>GENERAL</v>
      </c>
      <c r="M120" s="43" t="str">
        <f>VLOOKUP($H120,'[7]Objective Codes'!$A$4:$F$197,6,FALSE)</f>
        <v>GENERAL</v>
      </c>
      <c r="N120" s="43" t="str">
        <f>VLOOKUP(I120,'[7]Subjective Codes'!$C$3:$D$133,2,FALSE)</f>
        <v>GENERAL STATIONERY             .</v>
      </c>
      <c r="O120" s="22">
        <v>8755</v>
      </c>
      <c r="P120" s="49">
        <v>9000</v>
      </c>
      <c r="Q120" s="44">
        <f>+'[11]PCAAA SUPPLIES'!$F$19</f>
        <v>9000</v>
      </c>
      <c r="R120" s="44">
        <f t="shared" si="13"/>
        <v>0</v>
      </c>
      <c r="S120" s="45"/>
      <c r="T120" s="45"/>
      <c r="U120" s="44">
        <f>+'[11]PCAAA SUPPLIES'!$G$19</f>
        <v>9000</v>
      </c>
      <c r="V120" s="44">
        <f>+'[11]PCAAA SUPPLIES'!$H$19</f>
        <v>9000</v>
      </c>
      <c r="W120" s="49">
        <f t="shared" si="18"/>
        <v>0</v>
      </c>
      <c r="X120" s="49"/>
      <c r="AC120" s="45">
        <f>VLOOKUP(A:A,'[9]Bud Info 1.03 11am'!$1:$1048576,11,FALSE)</f>
        <v>9000</v>
      </c>
      <c r="AD120" s="44">
        <f t="shared" si="16"/>
        <v>0</v>
      </c>
    </row>
    <row r="121" spans="1:30" s="43" customFormat="1" x14ac:dyDescent="0.25">
      <c r="A121" s="45" t="str">
        <f t="shared" si="14"/>
        <v>PCAAA3321 Total</v>
      </c>
      <c r="B121" s="43" t="s">
        <v>859</v>
      </c>
      <c r="C121" s="46" t="s">
        <v>914</v>
      </c>
      <c r="D121" s="43" t="s">
        <v>859</v>
      </c>
      <c r="E121" s="43" t="s">
        <v>0</v>
      </c>
      <c r="F121" s="43" t="s">
        <v>145</v>
      </c>
      <c r="G121" s="43" t="s">
        <v>4</v>
      </c>
      <c r="H121" s="43" t="s">
        <v>65</v>
      </c>
      <c r="I121" s="69" t="s">
        <v>215</v>
      </c>
      <c r="J121" s="48" t="str">
        <f t="shared" ref="J121" si="20">CONCATENATE(H121,I121)</f>
        <v>PCAAA3321</v>
      </c>
      <c r="K121" s="43" t="str">
        <f>VLOOKUP($H121,'[7]Objective Codes'!$A$4:$F$197,4,FALSE)</f>
        <v>GENERAL</v>
      </c>
      <c r="L121" s="43" t="str">
        <f>VLOOKUP($H121,'[7]Objective Codes'!$A$4:$F$197,5,FALSE)</f>
        <v>GENERAL</v>
      </c>
      <c r="M121" s="43" t="str">
        <f>VLOOKUP($H121,'[7]Objective Codes'!$A$4:$F$197,6,FALSE)</f>
        <v>GENERAL</v>
      </c>
      <c r="N121" s="43" t="str">
        <f>VLOOKUP(I121,'[7]Subjective Codes'!$C$3:$D$133,2,FALSE)</f>
        <v>GRAPHIC SUPPLIES               .</v>
      </c>
      <c r="O121" s="22"/>
      <c r="P121" s="49"/>
      <c r="Q121" s="44"/>
      <c r="R121" s="44">
        <f t="shared" si="13"/>
        <v>0</v>
      </c>
      <c r="S121" s="45"/>
      <c r="T121" s="45"/>
      <c r="U121" s="44"/>
      <c r="V121" s="44"/>
      <c r="W121" s="49">
        <f t="shared" si="18"/>
        <v>0</v>
      </c>
      <c r="X121" s="49"/>
      <c r="AC121" s="45"/>
      <c r="AD121" s="44">
        <f t="shared" si="16"/>
        <v>0</v>
      </c>
    </row>
    <row r="122" spans="1:30" s="43" customFormat="1" x14ac:dyDescent="0.25">
      <c r="A122" s="45" t="str">
        <f t="shared" si="14"/>
        <v>PCAAA3400 Total</v>
      </c>
      <c r="B122" s="43" t="s">
        <v>539</v>
      </c>
      <c r="C122" s="46" t="s">
        <v>914</v>
      </c>
      <c r="D122" s="43" t="s">
        <v>539</v>
      </c>
      <c r="E122" s="43" t="s">
        <v>0</v>
      </c>
      <c r="F122" s="43" t="s">
        <v>145</v>
      </c>
      <c r="G122" s="43" t="s">
        <v>4</v>
      </c>
      <c r="H122" s="43" t="s">
        <v>65</v>
      </c>
      <c r="I122" s="69" t="s">
        <v>169</v>
      </c>
      <c r="J122" s="48" t="str">
        <f t="shared" si="19"/>
        <v>PCAAA3400</v>
      </c>
      <c r="K122" s="43" t="str">
        <f>VLOOKUP($H122,'[7]Objective Codes'!$A$4:$F$197,4,FALSE)</f>
        <v>GENERAL</v>
      </c>
      <c r="L122" s="43" t="str">
        <f>VLOOKUP($H122,'[7]Objective Codes'!$A$4:$F$197,5,FALSE)</f>
        <v>GENERAL</v>
      </c>
      <c r="M122" s="43" t="str">
        <f>VLOOKUP($H122,'[7]Objective Codes'!$A$4:$F$197,6,FALSE)</f>
        <v>GENERAL</v>
      </c>
      <c r="N122" s="43" t="str">
        <f>VLOOKUP(I122,'[7]Subjective Codes'!$C$3:$D$133,2,FALSE)</f>
        <v>LEGAL EXPENSES                 .</v>
      </c>
      <c r="O122" s="22">
        <v>5150</v>
      </c>
      <c r="P122" s="49">
        <v>5500</v>
      </c>
      <c r="Q122" s="44">
        <f>+'[11]PCAAA SUPPLIES'!$F$22</f>
        <v>5500</v>
      </c>
      <c r="R122" s="44">
        <f t="shared" si="13"/>
        <v>0</v>
      </c>
      <c r="S122" s="45"/>
      <c r="T122" s="45"/>
      <c r="U122" s="44">
        <f>+'[11]PCAAA SUPPLIES'!$G$22</f>
        <v>5500</v>
      </c>
      <c r="V122" s="44">
        <f>+'[11]PCAAA SUPPLIES'!$H$22</f>
        <v>5500</v>
      </c>
      <c r="W122" s="49">
        <f t="shared" si="18"/>
        <v>0</v>
      </c>
      <c r="X122" s="49"/>
      <c r="AC122" s="45">
        <f>VLOOKUP(A:A,'[9]Bud Info 1.03 11am'!$1:$1048576,11,FALSE)</f>
        <v>5500</v>
      </c>
      <c r="AD122" s="44">
        <f t="shared" si="16"/>
        <v>0</v>
      </c>
    </row>
    <row r="123" spans="1:30" s="43" customFormat="1" x14ac:dyDescent="0.25">
      <c r="A123" s="45" t="str">
        <f t="shared" si="14"/>
        <v>PCAAA3420 Total</v>
      </c>
      <c r="B123" s="43" t="s">
        <v>540</v>
      </c>
      <c r="C123" s="46" t="s">
        <v>914</v>
      </c>
      <c r="D123" s="43" t="s">
        <v>540</v>
      </c>
      <c r="E123" s="43" t="s">
        <v>0</v>
      </c>
      <c r="F123" s="43" t="s">
        <v>145</v>
      </c>
      <c r="G123" s="43" t="s">
        <v>4</v>
      </c>
      <c r="H123" s="43" t="s">
        <v>65</v>
      </c>
      <c r="I123" s="69" t="s">
        <v>170</v>
      </c>
      <c r="J123" s="48" t="str">
        <f t="shared" si="19"/>
        <v>PCAAA3420</v>
      </c>
      <c r="K123" s="43" t="str">
        <f>VLOOKUP($H123,'[7]Objective Codes'!$A$4:$F$197,4,FALSE)</f>
        <v>GENERAL</v>
      </c>
      <c r="L123" s="43" t="str">
        <f>VLOOKUP($H123,'[7]Objective Codes'!$A$4:$F$197,5,FALSE)</f>
        <v>GENERAL</v>
      </c>
      <c r="M123" s="43" t="str">
        <f>VLOOKUP($H123,'[7]Objective Codes'!$A$4:$F$197,6,FALSE)</f>
        <v>GENERAL</v>
      </c>
      <c r="N123" s="43" t="str">
        <f>VLOOKUP(I123,'[7]Subjective Codes'!$C$3:$D$133,2,FALSE)</f>
        <v>CONSULTANTS FEE                .</v>
      </c>
      <c r="O123" s="22">
        <v>12978</v>
      </c>
      <c r="P123" s="49">
        <f>12000+5000+2960</f>
        <v>19960</v>
      </c>
      <c r="Q123" s="44">
        <f>+'[11]PCAAA SUPPLIES'!$F$23+'[11]PCAAA SUPPLIES'!$F$24+'[11]PCAAA SUPPLIES'!$F$25</f>
        <v>10403</v>
      </c>
      <c r="R123" s="44">
        <f t="shared" si="13"/>
        <v>-9557</v>
      </c>
      <c r="S123" s="45"/>
      <c r="T123" s="45"/>
      <c r="U123" s="44">
        <f>+'[11]PCAAA SUPPLIES'!$G$23+'[11]PCAAA SUPPLIES'!$G$24+'[11]PCAAA SUPPLIES'!$G$25</f>
        <v>10403</v>
      </c>
      <c r="V123" s="44">
        <f>+'[11]PCAAA SUPPLIES'!$H$23+'[11]PCAAA SUPPLIES'!$H$24+'[11]PCAAA SUPPLIES'!$H$25</f>
        <v>12903</v>
      </c>
      <c r="W123" s="49">
        <f t="shared" si="18"/>
        <v>2500</v>
      </c>
      <c r="X123" s="49"/>
      <c r="AC123" s="45">
        <f>VLOOKUP(A:A,'[9]Bud Info 1.03 11am'!$1:$1048576,11,FALSE)</f>
        <v>10403</v>
      </c>
      <c r="AD123" s="44">
        <f t="shared" si="16"/>
        <v>0</v>
      </c>
    </row>
    <row r="124" spans="1:30" s="43" customFormat="1" x14ac:dyDescent="0.25">
      <c r="A124" s="45" t="str">
        <f t="shared" si="14"/>
        <v>PCAAA3426 Total</v>
      </c>
      <c r="B124" s="43" t="s">
        <v>861</v>
      </c>
      <c r="C124" s="46" t="s">
        <v>914</v>
      </c>
      <c r="D124" s="43" t="s">
        <v>861</v>
      </c>
      <c r="E124" s="43" t="s">
        <v>0</v>
      </c>
      <c r="F124" s="43" t="s">
        <v>145</v>
      </c>
      <c r="G124" s="43" t="s">
        <v>4</v>
      </c>
      <c r="H124" s="43" t="s">
        <v>65</v>
      </c>
      <c r="I124" s="69" t="s">
        <v>860</v>
      </c>
      <c r="J124" s="48" t="str">
        <f t="shared" ref="J124" si="21">CONCATENATE(H124,I124)</f>
        <v>PCAAA3426</v>
      </c>
      <c r="K124" s="43" t="str">
        <f>VLOOKUP($H124,'[7]Objective Codes'!$A$4:$F$197,4,FALSE)</f>
        <v>GENERAL</v>
      </c>
      <c r="L124" s="43" t="str">
        <f>VLOOKUP($H124,'[7]Objective Codes'!$A$4:$F$197,5,FALSE)</f>
        <v>GENERAL</v>
      </c>
      <c r="M124" s="43" t="str">
        <f>VLOOKUP($H124,'[7]Objective Codes'!$A$4:$F$197,6,FALSE)</f>
        <v>GENERAL</v>
      </c>
      <c r="N124" s="43" t="e">
        <f>VLOOKUP(I124,'[7]Subjective Codes'!$C$3:$D$133,2,FALSE)</f>
        <v>#N/A</v>
      </c>
      <c r="O124" s="22"/>
      <c r="P124" s="49"/>
      <c r="Q124" s="44"/>
      <c r="R124" s="44">
        <f t="shared" si="13"/>
        <v>0</v>
      </c>
      <c r="S124" s="45"/>
      <c r="T124" s="45"/>
      <c r="U124" s="44"/>
      <c r="V124" s="44"/>
      <c r="W124" s="49">
        <f t="shared" si="18"/>
        <v>0</v>
      </c>
      <c r="X124" s="49"/>
      <c r="AC124" s="45"/>
      <c r="AD124" s="44">
        <f t="shared" si="16"/>
        <v>0</v>
      </c>
    </row>
    <row r="125" spans="1:30" s="43" customFormat="1" x14ac:dyDescent="0.25">
      <c r="A125" s="45" t="str">
        <f t="shared" si="14"/>
        <v>PCAAA3450 Total</v>
      </c>
      <c r="B125" s="43" t="s">
        <v>541</v>
      </c>
      <c r="C125" s="46" t="s">
        <v>914</v>
      </c>
      <c r="D125" s="43" t="s">
        <v>541</v>
      </c>
      <c r="E125" s="43" t="s">
        <v>0</v>
      </c>
      <c r="F125" s="43" t="s">
        <v>145</v>
      </c>
      <c r="G125" s="43" t="s">
        <v>4</v>
      </c>
      <c r="H125" s="43" t="s">
        <v>65</v>
      </c>
      <c r="I125" s="69" t="s">
        <v>171</v>
      </c>
      <c r="J125" s="48" t="str">
        <f t="shared" si="19"/>
        <v>PCAAA3450</v>
      </c>
      <c r="K125" s="43" t="str">
        <f>VLOOKUP($H125,'[7]Objective Codes'!$A$4:$F$197,4,FALSE)</f>
        <v>GENERAL</v>
      </c>
      <c r="L125" s="43" t="str">
        <f>VLOOKUP($H125,'[7]Objective Codes'!$A$4:$F$197,5,FALSE)</f>
        <v>GENERAL</v>
      </c>
      <c r="M125" s="43" t="str">
        <f>VLOOKUP($H125,'[7]Objective Codes'!$A$4:$F$197,6,FALSE)</f>
        <v>GENERAL</v>
      </c>
      <c r="N125" s="43" t="str">
        <f>VLOOKUP(I125,'[7]Subjective Codes'!$C$3:$D$133,2,FALSE)</f>
        <v>ENTERTAINMENTS                 .</v>
      </c>
      <c r="O125" s="22">
        <v>515</v>
      </c>
      <c r="P125" s="49">
        <v>500</v>
      </c>
      <c r="Q125" s="44">
        <f>+'[11]PCAAA SUPPLIES'!$F$26</f>
        <v>500</v>
      </c>
      <c r="R125" s="44">
        <f t="shared" si="13"/>
        <v>0</v>
      </c>
      <c r="S125" s="45"/>
      <c r="T125" s="45"/>
      <c r="U125" s="44">
        <f>+'[11]PCAAA SUPPLIES'!$G$26</f>
        <v>500</v>
      </c>
      <c r="V125" s="44">
        <f>+'[11]PCAAA SUPPLIES'!$H$26</f>
        <v>500</v>
      </c>
      <c r="W125" s="49">
        <f t="shared" si="18"/>
        <v>0</v>
      </c>
      <c r="X125" s="49"/>
      <c r="AC125" s="45">
        <f>VLOOKUP(A:A,'[9]Bud Info 1.03 11am'!$1:$1048576,11,FALSE)</f>
        <v>500</v>
      </c>
      <c r="AD125" s="44">
        <f t="shared" si="16"/>
        <v>0</v>
      </c>
    </row>
    <row r="126" spans="1:30" s="43" customFormat="1" x14ac:dyDescent="0.25">
      <c r="A126" s="45" t="str">
        <f t="shared" si="14"/>
        <v>PCAAA3502 Total</v>
      </c>
      <c r="B126" s="43" t="s">
        <v>542</v>
      </c>
      <c r="C126" s="46" t="s">
        <v>914</v>
      </c>
      <c r="D126" s="43" t="s">
        <v>542</v>
      </c>
      <c r="E126" s="43" t="s">
        <v>0</v>
      </c>
      <c r="F126" s="43" t="s">
        <v>145</v>
      </c>
      <c r="G126" s="43" t="s">
        <v>4</v>
      </c>
      <c r="H126" s="43" t="s">
        <v>65</v>
      </c>
      <c r="I126" s="69" t="s">
        <v>172</v>
      </c>
      <c r="J126" s="48" t="str">
        <f t="shared" si="19"/>
        <v>PCAAA3502</v>
      </c>
      <c r="K126" s="43" t="str">
        <f>VLOOKUP($H126,'[7]Objective Codes'!$A$4:$F$197,4,FALSE)</f>
        <v>GENERAL</v>
      </c>
      <c r="L126" s="43" t="str">
        <f>VLOOKUP($H126,'[7]Objective Codes'!$A$4:$F$197,5,FALSE)</f>
        <v>GENERAL</v>
      </c>
      <c r="M126" s="43" t="str">
        <f>VLOOKUP($H126,'[7]Objective Codes'!$A$4:$F$197,6,FALSE)</f>
        <v>GENERAL</v>
      </c>
      <c r="N126" s="43" t="str">
        <f>VLOOKUP(I126,'[7]Subjective Codes'!$C$3:$D$133,2,FALSE)</f>
        <v>OTHER POSTAGE                  .</v>
      </c>
      <c r="O126" s="22">
        <v>4120</v>
      </c>
      <c r="P126" s="49">
        <v>4250</v>
      </c>
      <c r="Q126" s="44">
        <f>+'[11]PCAAA SUPPLIES'!$F$29</f>
        <v>4250</v>
      </c>
      <c r="R126" s="44">
        <f t="shared" si="13"/>
        <v>0</v>
      </c>
      <c r="S126" s="45"/>
      <c r="T126" s="45"/>
      <c r="U126" s="44">
        <f>+'[11]PCAAA SUPPLIES'!$G$29</f>
        <v>4250</v>
      </c>
      <c r="V126" s="44">
        <f>+'[11]PCAAA SUPPLIES'!$H$29</f>
        <v>4250</v>
      </c>
      <c r="W126" s="49">
        <f t="shared" si="18"/>
        <v>0</v>
      </c>
      <c r="X126" s="49"/>
      <c r="AC126" s="45">
        <f>VLOOKUP(A:A,'[9]Bud Info 1.03 11am'!$1:$1048576,11,FALSE)</f>
        <v>4250</v>
      </c>
      <c r="AD126" s="44">
        <f t="shared" si="16"/>
        <v>0</v>
      </c>
    </row>
    <row r="127" spans="1:30" s="43" customFormat="1" x14ac:dyDescent="0.25">
      <c r="A127" s="45" t="str">
        <f t="shared" si="14"/>
        <v>PCAAA3510 Total</v>
      </c>
      <c r="B127" s="43" t="s">
        <v>543</v>
      </c>
      <c r="C127" s="46" t="s">
        <v>914</v>
      </c>
      <c r="D127" s="43" t="s">
        <v>543</v>
      </c>
      <c r="E127" s="43" t="s">
        <v>0</v>
      </c>
      <c r="F127" s="43" t="s">
        <v>145</v>
      </c>
      <c r="G127" s="43" t="s">
        <v>4</v>
      </c>
      <c r="H127" s="43" t="s">
        <v>65</v>
      </c>
      <c r="I127" s="69" t="s">
        <v>173</v>
      </c>
      <c r="J127" s="48" t="str">
        <f t="shared" si="19"/>
        <v>PCAAA3510</v>
      </c>
      <c r="K127" s="43" t="str">
        <f>VLOOKUP($H127,'[7]Objective Codes'!$A$4:$F$197,4,FALSE)</f>
        <v>GENERAL</v>
      </c>
      <c r="L127" s="43" t="str">
        <f>VLOOKUP($H127,'[7]Objective Codes'!$A$4:$F$197,5,FALSE)</f>
        <v>GENERAL</v>
      </c>
      <c r="M127" s="43" t="str">
        <f>VLOOKUP($H127,'[7]Objective Codes'!$A$4:$F$197,6,FALSE)</f>
        <v>GENERAL</v>
      </c>
      <c r="N127" s="43" t="str">
        <f>VLOOKUP(I127,'[7]Subjective Codes'!$C$3:$D$133,2,FALSE)</f>
        <v>EXTERNAL TELEPHONE RENTAL      .</v>
      </c>
      <c r="O127" s="22">
        <v>13000</v>
      </c>
      <c r="P127" s="49">
        <v>12240</v>
      </c>
      <c r="Q127" s="44">
        <f>+'[11]PCAAA SUPPLIES'!$F$30</f>
        <v>12240</v>
      </c>
      <c r="R127" s="44">
        <f t="shared" si="13"/>
        <v>0</v>
      </c>
      <c r="S127" s="45"/>
      <c r="T127" s="45"/>
      <c r="U127" s="44">
        <f>+'[11]PCAAA SUPPLIES'!$G$30</f>
        <v>12240</v>
      </c>
      <c r="V127" s="44">
        <f>+'[11]PCAAA SUPPLIES'!$H$30</f>
        <v>12240</v>
      </c>
      <c r="W127" s="49">
        <f t="shared" si="18"/>
        <v>0</v>
      </c>
      <c r="X127" s="49"/>
      <c r="AC127" s="45">
        <f>VLOOKUP(A:A,'[9]Bud Info 1.03 11am'!$1:$1048576,11,FALSE)</f>
        <v>12240</v>
      </c>
      <c r="AD127" s="44">
        <f t="shared" si="16"/>
        <v>0</v>
      </c>
    </row>
    <row r="128" spans="1:30" s="43" customFormat="1" x14ac:dyDescent="0.25">
      <c r="A128" s="45" t="str">
        <f t="shared" si="14"/>
        <v>PCAAA3511 Total</v>
      </c>
      <c r="B128" s="43" t="s">
        <v>544</v>
      </c>
      <c r="C128" s="46" t="s">
        <v>914</v>
      </c>
      <c r="D128" s="43" t="s">
        <v>544</v>
      </c>
      <c r="E128" s="43" t="s">
        <v>0</v>
      </c>
      <c r="F128" s="43" t="s">
        <v>145</v>
      </c>
      <c r="G128" s="43" t="s">
        <v>4</v>
      </c>
      <c r="H128" s="52" t="s">
        <v>65</v>
      </c>
      <c r="I128" s="70">
        <v>3511</v>
      </c>
      <c r="J128" s="48" t="str">
        <f t="shared" si="19"/>
        <v>PCAAA3511</v>
      </c>
      <c r="K128" s="43" t="str">
        <f>VLOOKUP($H128,'[7]Objective Codes'!$A$4:$F$197,4,FALSE)</f>
        <v>GENERAL</v>
      </c>
      <c r="L128" s="43" t="str">
        <f>VLOOKUP($H128,'[7]Objective Codes'!$A$4:$F$197,5,FALSE)</f>
        <v>GENERAL</v>
      </c>
      <c r="M128" s="43" t="str">
        <f>VLOOKUP($H128,'[7]Objective Codes'!$A$4:$F$197,6,FALSE)</f>
        <v>GENERAL</v>
      </c>
      <c r="O128" s="22"/>
      <c r="P128" s="49"/>
      <c r="Q128" s="44"/>
      <c r="R128" s="44">
        <f t="shared" si="13"/>
        <v>0</v>
      </c>
      <c r="S128" s="45"/>
      <c r="T128" s="45"/>
      <c r="U128" s="44"/>
      <c r="V128" s="44"/>
      <c r="W128" s="49">
        <f t="shared" si="18"/>
        <v>0</v>
      </c>
      <c r="X128" s="49"/>
      <c r="AC128" s="45"/>
      <c r="AD128" s="44">
        <f t="shared" si="16"/>
        <v>0</v>
      </c>
    </row>
    <row r="129" spans="1:30" s="43" customFormat="1" x14ac:dyDescent="0.25">
      <c r="A129" s="45" t="str">
        <f t="shared" si="14"/>
        <v>PCAAA3512 Total</v>
      </c>
      <c r="B129" s="43" t="s">
        <v>545</v>
      </c>
      <c r="C129" s="46" t="s">
        <v>914</v>
      </c>
      <c r="D129" s="43" t="s">
        <v>545</v>
      </c>
      <c r="E129" s="43" t="s">
        <v>0</v>
      </c>
      <c r="F129" s="43" t="s">
        <v>145</v>
      </c>
      <c r="G129" s="43" t="s">
        <v>4</v>
      </c>
      <c r="H129" s="52" t="s">
        <v>65</v>
      </c>
      <c r="I129" s="70">
        <v>3512</v>
      </c>
      <c r="J129" s="48" t="str">
        <f t="shared" si="19"/>
        <v>PCAAA3512</v>
      </c>
      <c r="K129" s="43" t="str">
        <f>VLOOKUP($H129,'[7]Objective Codes'!$A$4:$F$197,4,FALSE)</f>
        <v>GENERAL</v>
      </c>
      <c r="L129" s="43" t="str">
        <f>VLOOKUP($H129,'[7]Objective Codes'!$A$4:$F$197,5,FALSE)</f>
        <v>GENERAL</v>
      </c>
      <c r="M129" s="43" t="str">
        <f>VLOOKUP($H129,'[7]Objective Codes'!$A$4:$F$197,6,FALSE)</f>
        <v>GENERAL</v>
      </c>
      <c r="O129" s="22"/>
      <c r="P129" s="49"/>
      <c r="Q129" s="44"/>
      <c r="R129" s="44">
        <f t="shared" si="13"/>
        <v>0</v>
      </c>
      <c r="S129" s="45"/>
      <c r="T129" s="45"/>
      <c r="U129" s="44"/>
      <c r="V129" s="44"/>
      <c r="W129" s="49">
        <f t="shared" si="18"/>
        <v>0</v>
      </c>
      <c r="X129" s="49"/>
      <c r="AC129" s="45"/>
      <c r="AD129" s="44">
        <f t="shared" si="16"/>
        <v>0</v>
      </c>
    </row>
    <row r="130" spans="1:30" s="43" customFormat="1" x14ac:dyDescent="0.25">
      <c r="A130" s="45" t="str">
        <f t="shared" si="14"/>
        <v>PCAAA3600 Total</v>
      </c>
      <c r="B130" s="43" t="s">
        <v>546</v>
      </c>
      <c r="C130" s="46" t="s">
        <v>914</v>
      </c>
      <c r="D130" s="43" t="s">
        <v>546</v>
      </c>
      <c r="E130" s="43" t="s">
        <v>0</v>
      </c>
      <c r="F130" s="43" t="s">
        <v>145</v>
      </c>
      <c r="G130" s="43" t="s">
        <v>4</v>
      </c>
      <c r="H130" s="52" t="s">
        <v>65</v>
      </c>
      <c r="I130" s="70">
        <v>3600</v>
      </c>
      <c r="J130" s="48" t="str">
        <f t="shared" si="19"/>
        <v>PCAAA3600</v>
      </c>
      <c r="K130" s="43" t="str">
        <f>VLOOKUP($H130,'[7]Objective Codes'!$A$4:$F$197,4,FALSE)</f>
        <v>GENERAL</v>
      </c>
      <c r="L130" s="43" t="str">
        <f>VLOOKUP($H130,'[7]Objective Codes'!$A$4:$F$197,5,FALSE)</f>
        <v>GENERAL</v>
      </c>
      <c r="M130" s="43" t="str">
        <f>VLOOKUP($H130,'[7]Objective Codes'!$A$4:$F$197,6,FALSE)</f>
        <v>GENERAL</v>
      </c>
      <c r="O130" s="22"/>
      <c r="P130" s="49"/>
      <c r="Q130" s="44"/>
      <c r="R130" s="44">
        <f t="shared" si="13"/>
        <v>0</v>
      </c>
      <c r="S130" s="45"/>
      <c r="T130" s="45"/>
      <c r="U130" s="44"/>
      <c r="V130" s="44"/>
      <c r="W130" s="49">
        <f t="shared" si="18"/>
        <v>0</v>
      </c>
      <c r="X130" s="49"/>
      <c r="AC130" s="45"/>
      <c r="AD130" s="44">
        <f t="shared" si="16"/>
        <v>0</v>
      </c>
    </row>
    <row r="131" spans="1:30" s="43" customFormat="1" x14ac:dyDescent="0.25">
      <c r="A131" s="45" t="str">
        <f t="shared" si="14"/>
        <v>PCAAA3610 Total</v>
      </c>
      <c r="B131" s="43" t="s">
        <v>547</v>
      </c>
      <c r="C131" s="46" t="s">
        <v>914</v>
      </c>
      <c r="D131" s="43" t="s">
        <v>547</v>
      </c>
      <c r="E131" s="43" t="s">
        <v>0</v>
      </c>
      <c r="F131" s="43" t="s">
        <v>145</v>
      </c>
      <c r="G131" s="43" t="s">
        <v>4</v>
      </c>
      <c r="H131" s="43" t="s">
        <v>65</v>
      </c>
      <c r="I131" s="69" t="s">
        <v>174</v>
      </c>
      <c r="J131" s="48" t="str">
        <f t="shared" si="19"/>
        <v>PCAAA3610</v>
      </c>
      <c r="K131" s="43" t="str">
        <f>VLOOKUP($H131,'[7]Objective Codes'!$A$4:$F$197,4,FALSE)</f>
        <v>GENERAL</v>
      </c>
      <c r="L131" s="43" t="str">
        <f>VLOOKUP($H131,'[7]Objective Codes'!$A$4:$F$197,5,FALSE)</f>
        <v>GENERAL</v>
      </c>
      <c r="M131" s="43" t="str">
        <f>VLOOKUP($H131,'[7]Objective Codes'!$A$4:$F$197,6,FALSE)</f>
        <v>GENERAL</v>
      </c>
      <c r="N131" s="43" t="str">
        <f>VLOOKUP(I131,'[7]Subjective Codes'!$C$3:$D$133,2,FALSE)</f>
        <v>PURCHASE OF HARDWARE           .</v>
      </c>
      <c r="O131" s="22">
        <v>43775</v>
      </c>
      <c r="P131" s="49">
        <v>45142</v>
      </c>
      <c r="Q131" s="44">
        <f>+'[11]PCAAA SUPPLIES'!$F$33</f>
        <v>35000</v>
      </c>
      <c r="R131" s="44">
        <f t="shared" si="13"/>
        <v>-10142</v>
      </c>
      <c r="S131" s="45"/>
      <c r="T131" s="45"/>
      <c r="U131" s="44">
        <f>+'[11]PCAAA SUPPLIES'!$G$33</f>
        <v>35000</v>
      </c>
      <c r="V131" s="44">
        <f>+'[11]PCAAA SUPPLIES'!$H$33</f>
        <v>35000</v>
      </c>
      <c r="W131" s="49">
        <f t="shared" si="18"/>
        <v>0</v>
      </c>
      <c r="X131" s="49"/>
      <c r="AC131" s="45">
        <f>VLOOKUP(A:A,'[9]Bud Info 1.03 11am'!$1:$1048576,11,FALSE)</f>
        <v>35000</v>
      </c>
      <c r="AD131" s="44">
        <f t="shared" si="16"/>
        <v>0</v>
      </c>
    </row>
    <row r="132" spans="1:30" s="43" customFormat="1" x14ac:dyDescent="0.25">
      <c r="A132" s="45" t="str">
        <f t="shared" si="14"/>
        <v>PCAAA3611 Total</v>
      </c>
      <c r="B132" s="43" t="s">
        <v>548</v>
      </c>
      <c r="C132" s="46" t="s">
        <v>914</v>
      </c>
      <c r="D132" s="43" t="s">
        <v>548</v>
      </c>
      <c r="E132" s="43" t="s">
        <v>0</v>
      </c>
      <c r="F132" s="43" t="s">
        <v>145</v>
      </c>
      <c r="G132" s="43" t="s">
        <v>4</v>
      </c>
      <c r="H132" s="52" t="s">
        <v>65</v>
      </c>
      <c r="I132" s="70">
        <v>3611</v>
      </c>
      <c r="J132" s="48" t="str">
        <f t="shared" si="19"/>
        <v>PCAAA3611</v>
      </c>
      <c r="K132" s="43" t="str">
        <f>VLOOKUP($H132,'[7]Objective Codes'!$A$4:$F$197,4,FALSE)</f>
        <v>GENERAL</v>
      </c>
      <c r="L132" s="43" t="str">
        <f>VLOOKUP($H132,'[7]Objective Codes'!$A$4:$F$197,5,FALSE)</f>
        <v>GENERAL</v>
      </c>
      <c r="M132" s="43" t="str">
        <f>VLOOKUP($H132,'[7]Objective Codes'!$A$4:$F$197,6,FALSE)</f>
        <v>GENERAL</v>
      </c>
      <c r="O132" s="22"/>
      <c r="P132" s="49"/>
      <c r="Q132" s="44"/>
      <c r="R132" s="44">
        <f t="shared" si="13"/>
        <v>0</v>
      </c>
      <c r="S132" s="45"/>
      <c r="T132" s="45"/>
      <c r="U132" s="44"/>
      <c r="V132" s="44"/>
      <c r="W132" s="49">
        <f t="shared" si="18"/>
        <v>0</v>
      </c>
      <c r="X132" s="49"/>
      <c r="AC132" s="45"/>
      <c r="AD132" s="44">
        <f t="shared" si="16"/>
        <v>0</v>
      </c>
    </row>
    <row r="133" spans="1:30" s="43" customFormat="1" x14ac:dyDescent="0.25">
      <c r="A133" s="45" t="str">
        <f t="shared" si="14"/>
        <v>PCAAA3620 Total</v>
      </c>
      <c r="B133" s="43" t="s">
        <v>549</v>
      </c>
      <c r="C133" s="46" t="s">
        <v>914</v>
      </c>
      <c r="D133" s="43" t="s">
        <v>549</v>
      </c>
      <c r="E133" s="43" t="s">
        <v>0</v>
      </c>
      <c r="F133" s="43" t="s">
        <v>145</v>
      </c>
      <c r="G133" s="43" t="s">
        <v>4</v>
      </c>
      <c r="H133" s="52" t="s">
        <v>65</v>
      </c>
      <c r="I133" s="70">
        <v>3620</v>
      </c>
      <c r="J133" s="48" t="str">
        <f t="shared" si="19"/>
        <v>PCAAA3620</v>
      </c>
      <c r="K133" s="43" t="str">
        <f>VLOOKUP($H133,'[7]Objective Codes'!$A$4:$F$197,4,FALSE)</f>
        <v>GENERAL</v>
      </c>
      <c r="L133" s="43" t="str">
        <f>VLOOKUP($H133,'[7]Objective Codes'!$A$4:$F$197,5,FALSE)</f>
        <v>GENERAL</v>
      </c>
      <c r="M133" s="43" t="str">
        <f>VLOOKUP($H133,'[7]Objective Codes'!$A$4:$F$197,6,FALSE)</f>
        <v>GENERAL</v>
      </c>
      <c r="O133" s="22"/>
      <c r="P133" s="49"/>
      <c r="Q133" s="44"/>
      <c r="R133" s="44">
        <f t="shared" si="13"/>
        <v>0</v>
      </c>
      <c r="S133" s="45"/>
      <c r="T133" s="45"/>
      <c r="U133" s="44"/>
      <c r="V133" s="44"/>
      <c r="W133" s="49">
        <f t="shared" si="18"/>
        <v>0</v>
      </c>
      <c r="X133" s="49"/>
      <c r="AC133" s="45"/>
      <c r="AD133" s="44">
        <f t="shared" si="16"/>
        <v>0</v>
      </c>
    </row>
    <row r="134" spans="1:30" s="43" customFormat="1" x14ac:dyDescent="0.25">
      <c r="A134" s="45" t="str">
        <f t="shared" si="14"/>
        <v>PCAAA3623 Total</v>
      </c>
      <c r="B134" s="43" t="s">
        <v>550</v>
      </c>
      <c r="C134" s="46" t="s">
        <v>914</v>
      </c>
      <c r="D134" s="43" t="s">
        <v>550</v>
      </c>
      <c r="E134" s="43" t="s">
        <v>0</v>
      </c>
      <c r="F134" s="43" t="s">
        <v>145</v>
      </c>
      <c r="G134" s="43" t="s">
        <v>4</v>
      </c>
      <c r="H134" s="52" t="s">
        <v>65</v>
      </c>
      <c r="I134" s="70">
        <v>3623</v>
      </c>
      <c r="J134" s="48" t="str">
        <f t="shared" si="19"/>
        <v>PCAAA3623</v>
      </c>
      <c r="K134" s="43" t="str">
        <f>VLOOKUP($H134,'[7]Objective Codes'!$A$4:$F$197,4,FALSE)</f>
        <v>GENERAL</v>
      </c>
      <c r="L134" s="43" t="str">
        <f>VLOOKUP($H134,'[7]Objective Codes'!$A$4:$F$197,5,FALSE)</f>
        <v>GENERAL</v>
      </c>
      <c r="M134" s="43" t="str">
        <f>VLOOKUP($H134,'[7]Objective Codes'!$A$4:$F$197,6,FALSE)</f>
        <v>GENERAL</v>
      </c>
      <c r="O134" s="22"/>
      <c r="P134" s="49"/>
      <c r="Q134" s="44"/>
      <c r="R134" s="44">
        <f t="shared" ref="R134:R197" si="22">Q134-P134</f>
        <v>0</v>
      </c>
      <c r="S134" s="45"/>
      <c r="T134" s="45"/>
      <c r="U134" s="44"/>
      <c r="V134" s="44"/>
      <c r="W134" s="49">
        <f t="shared" si="18"/>
        <v>0</v>
      </c>
      <c r="X134" s="49"/>
      <c r="AC134" s="45"/>
      <c r="AD134" s="44">
        <f t="shared" si="16"/>
        <v>0</v>
      </c>
    </row>
    <row r="135" spans="1:30" s="43" customFormat="1" x14ac:dyDescent="0.25">
      <c r="A135" s="45" t="str">
        <f t="shared" si="14"/>
        <v>PCAAA3700 Total</v>
      </c>
      <c r="B135" s="43" t="s">
        <v>551</v>
      </c>
      <c r="C135" s="46" t="s">
        <v>914</v>
      </c>
      <c r="D135" s="43" t="s">
        <v>551</v>
      </c>
      <c r="E135" s="43" t="s">
        <v>0</v>
      </c>
      <c r="F135" s="43" t="s">
        <v>145</v>
      </c>
      <c r="G135" s="43" t="s">
        <v>4</v>
      </c>
      <c r="H135" s="43" t="s">
        <v>65</v>
      </c>
      <c r="I135" s="69" t="s">
        <v>244</v>
      </c>
      <c r="J135" s="48" t="str">
        <f t="shared" si="19"/>
        <v>PCAAA3700</v>
      </c>
      <c r="K135" s="43" t="str">
        <f>VLOOKUP($H135,'[7]Objective Codes'!$A$4:$F$197,4,FALSE)</f>
        <v>GENERAL</v>
      </c>
      <c r="L135" s="43" t="str">
        <f>VLOOKUP($H135,'[7]Objective Codes'!$A$4:$F$197,5,FALSE)</f>
        <v>GENERAL</v>
      </c>
      <c r="M135" s="43" t="str">
        <f>VLOOKUP($H135,'[7]Objective Codes'!$A$4:$F$197,6,FALSE)</f>
        <v>GENERAL</v>
      </c>
      <c r="N135" s="43" t="str">
        <f>VLOOKUP(I135,'[7]Subjective Codes'!$C$3:$D$133,2,FALSE)</f>
        <v>MEMBERS SUBSISTENCE            .</v>
      </c>
      <c r="O135" s="22">
        <v>348</v>
      </c>
      <c r="P135" s="49">
        <v>400</v>
      </c>
      <c r="Q135" s="44">
        <f>+'[11]PCAAA SUPPLIES'!$F$36</f>
        <v>400</v>
      </c>
      <c r="R135" s="44">
        <f t="shared" si="22"/>
        <v>0</v>
      </c>
      <c r="S135" s="45"/>
      <c r="T135" s="45"/>
      <c r="U135" s="44">
        <f>+'[11]PCAAA SUPPLIES'!$G$36</f>
        <v>400</v>
      </c>
      <c r="V135" s="44">
        <f>+'[11]PCAAA SUPPLIES'!$H$36</f>
        <v>400</v>
      </c>
      <c r="W135" s="49">
        <f t="shared" si="18"/>
        <v>0</v>
      </c>
      <c r="X135" s="49"/>
      <c r="AC135" s="45">
        <f>VLOOKUP(A:A,'[9]Bud Info 1.03 11am'!$1:$1048576,11,FALSE)</f>
        <v>400</v>
      </c>
      <c r="AD135" s="44">
        <f t="shared" ref="AD135:AD198" si="23">+Q135-AC135</f>
        <v>0</v>
      </c>
    </row>
    <row r="136" spans="1:30" s="43" customFormat="1" x14ac:dyDescent="0.25">
      <c r="A136" s="45" t="str">
        <f t="shared" ref="A136:A199" si="24">CONCATENATE(B136,C136)</f>
        <v>PCAAA3701 Total</v>
      </c>
      <c r="B136" s="43" t="s">
        <v>552</v>
      </c>
      <c r="C136" s="46" t="s">
        <v>914</v>
      </c>
      <c r="D136" s="43" t="s">
        <v>552</v>
      </c>
      <c r="E136" s="43" t="s">
        <v>0</v>
      </c>
      <c r="F136" s="43" t="s">
        <v>145</v>
      </c>
      <c r="G136" s="43" t="s">
        <v>4</v>
      </c>
      <c r="H136" s="43" t="s">
        <v>65</v>
      </c>
      <c r="I136" s="69" t="s">
        <v>175</v>
      </c>
      <c r="J136" s="48" t="str">
        <f t="shared" si="19"/>
        <v>PCAAA3701</v>
      </c>
      <c r="K136" s="43" t="str">
        <f>VLOOKUP($H136,'[7]Objective Codes'!$A$4:$F$197,4,FALSE)</f>
        <v>GENERAL</v>
      </c>
      <c r="L136" s="43" t="str">
        <f>VLOOKUP($H136,'[7]Objective Codes'!$A$4:$F$197,5,FALSE)</f>
        <v>GENERAL</v>
      </c>
      <c r="M136" s="43" t="str">
        <f>VLOOKUP($H136,'[7]Objective Codes'!$A$4:$F$197,6,FALSE)</f>
        <v>GENERAL</v>
      </c>
      <c r="N136" s="43" t="str">
        <f>VLOOKUP(I136,'[7]Subjective Codes'!$C$3:$D$133,2,FALSE)</f>
        <v>OFFICERS SUBSISTENCE           .</v>
      </c>
      <c r="O136" s="22">
        <v>515</v>
      </c>
      <c r="P136" s="49">
        <v>500</v>
      </c>
      <c r="Q136" s="44">
        <f>+'[11]PCAAA SUPPLIES'!$F$37</f>
        <v>500</v>
      </c>
      <c r="R136" s="44">
        <f t="shared" si="22"/>
        <v>0</v>
      </c>
      <c r="S136" s="45"/>
      <c r="T136" s="45"/>
      <c r="U136" s="44">
        <f>+'[11]PCAAA SUPPLIES'!$G$37</f>
        <v>500</v>
      </c>
      <c r="V136" s="44">
        <f>+'[11]PCAAA SUPPLIES'!$H$37</f>
        <v>500</v>
      </c>
      <c r="W136" s="49">
        <f t="shared" ref="W136:W199" si="25">+V136-Q136</f>
        <v>0</v>
      </c>
      <c r="X136" s="49"/>
      <c r="AC136" s="45">
        <f>VLOOKUP(A:A,'[9]Bud Info 1.03 11am'!$1:$1048576,11,FALSE)</f>
        <v>500</v>
      </c>
      <c r="AD136" s="44">
        <f t="shared" si="23"/>
        <v>0</v>
      </c>
    </row>
    <row r="137" spans="1:30" s="43" customFormat="1" x14ac:dyDescent="0.25">
      <c r="A137" s="45" t="str">
        <f t="shared" si="24"/>
        <v>PCAAA3710 Total</v>
      </c>
      <c r="B137" s="43" t="s">
        <v>553</v>
      </c>
      <c r="C137" s="46" t="s">
        <v>914</v>
      </c>
      <c r="D137" s="43" t="s">
        <v>553</v>
      </c>
      <c r="E137" s="43" t="s">
        <v>0</v>
      </c>
      <c r="F137" s="43" t="s">
        <v>145</v>
      </c>
      <c r="G137" s="43" t="s">
        <v>4</v>
      </c>
      <c r="H137" s="43" t="s">
        <v>65</v>
      </c>
      <c r="I137" s="69" t="s">
        <v>176</v>
      </c>
      <c r="J137" s="48" t="str">
        <f t="shared" si="19"/>
        <v>PCAAA3710</v>
      </c>
      <c r="K137" s="43" t="str">
        <f>VLOOKUP($H137,'[7]Objective Codes'!$A$4:$F$197,4,FALSE)</f>
        <v>GENERAL</v>
      </c>
      <c r="L137" s="43" t="str">
        <f>VLOOKUP($H137,'[7]Objective Codes'!$A$4:$F$197,5,FALSE)</f>
        <v>GENERAL</v>
      </c>
      <c r="M137" s="43" t="str">
        <f>VLOOKUP($H137,'[7]Objective Codes'!$A$4:$F$197,6,FALSE)</f>
        <v>GENERAL</v>
      </c>
      <c r="N137" s="43" t="str">
        <f>VLOOKUP(I137,'[7]Subjective Codes'!$C$3:$D$133,2,FALSE)</f>
        <v>CONFERENCE FEES                .</v>
      </c>
      <c r="O137" s="22">
        <f>5150-O138</f>
        <v>3090</v>
      </c>
      <c r="P137" s="49">
        <v>5000</v>
      </c>
      <c r="Q137" s="44">
        <f>+'[11]PCAAA SUPPLIES'!$F$38</f>
        <v>1500</v>
      </c>
      <c r="R137" s="44">
        <f t="shared" si="22"/>
        <v>-3500</v>
      </c>
      <c r="S137" s="45"/>
      <c r="T137" s="45"/>
      <c r="U137" s="44">
        <f>+'[11]PCAAA SUPPLIES'!$G$38</f>
        <v>1500</v>
      </c>
      <c r="V137" s="44">
        <f>+'[11]PCAAA SUPPLIES'!$H$38</f>
        <v>1500</v>
      </c>
      <c r="W137" s="49">
        <f t="shared" si="25"/>
        <v>0</v>
      </c>
      <c r="X137" s="49"/>
      <c r="AC137" s="45">
        <f>VLOOKUP(A:A,'[9]Bud Info 1.03 11am'!$1:$1048576,11,FALSE)</f>
        <v>1500</v>
      </c>
      <c r="AD137" s="44">
        <f t="shared" si="23"/>
        <v>0</v>
      </c>
    </row>
    <row r="138" spans="1:30" s="43" customFormat="1" x14ac:dyDescent="0.25">
      <c r="A138" s="45" t="str">
        <f t="shared" si="24"/>
        <v>PCAAA3711 Total</v>
      </c>
      <c r="B138" s="43" t="s">
        <v>554</v>
      </c>
      <c r="C138" s="46" t="s">
        <v>914</v>
      </c>
      <c r="D138" s="43" t="s">
        <v>554</v>
      </c>
      <c r="E138" s="43" t="s">
        <v>0</v>
      </c>
      <c r="F138" s="43" t="s">
        <v>145</v>
      </c>
      <c r="G138" s="43" t="s">
        <v>4</v>
      </c>
      <c r="H138" s="43" t="s">
        <v>65</v>
      </c>
      <c r="I138" s="69" t="s">
        <v>177</v>
      </c>
      <c r="J138" s="48" t="str">
        <f t="shared" si="19"/>
        <v>PCAAA3711</v>
      </c>
      <c r="K138" s="43" t="str">
        <f>VLOOKUP($H138,'[7]Objective Codes'!$A$4:$F$197,4,FALSE)</f>
        <v>GENERAL</v>
      </c>
      <c r="L138" s="43" t="str">
        <f>VLOOKUP($H138,'[7]Objective Codes'!$A$4:$F$197,5,FALSE)</f>
        <v>GENERAL</v>
      </c>
      <c r="M138" s="43" t="str">
        <f>VLOOKUP($H138,'[7]Objective Codes'!$A$4:$F$197,6,FALSE)</f>
        <v>GENERAL</v>
      </c>
      <c r="N138" s="43" t="str">
        <f>VLOOKUP(I138,'[7]Subjective Codes'!$C$3:$D$133,2,FALSE)</f>
        <v>CONFERENCE TRAVEL              .</v>
      </c>
      <c r="O138" s="22">
        <v>2060</v>
      </c>
      <c r="P138" s="49">
        <v>1000</v>
      </c>
      <c r="Q138" s="44">
        <f>+'[11]PCAAA SUPPLIES'!$F$39</f>
        <v>500</v>
      </c>
      <c r="R138" s="44">
        <f t="shared" si="22"/>
        <v>-500</v>
      </c>
      <c r="S138" s="45"/>
      <c r="T138" s="45"/>
      <c r="U138" s="44">
        <f>+'[11]PCAAA SUPPLIES'!$G$39</f>
        <v>500</v>
      </c>
      <c r="V138" s="44">
        <f>+'[11]PCAAA SUPPLIES'!$H$39</f>
        <v>500</v>
      </c>
      <c r="W138" s="49">
        <f t="shared" si="25"/>
        <v>0</v>
      </c>
      <c r="X138" s="49"/>
      <c r="AC138" s="45">
        <f>VLOOKUP(A:A,'[9]Bud Info 1.03 11am'!$1:$1048576,11,FALSE)</f>
        <v>500</v>
      </c>
      <c r="AD138" s="44">
        <f t="shared" si="23"/>
        <v>0</v>
      </c>
    </row>
    <row r="139" spans="1:30" s="43" customFormat="1" x14ac:dyDescent="0.25">
      <c r="A139" s="45" t="str">
        <f t="shared" si="24"/>
        <v>PCAAA3712 Total</v>
      </c>
      <c r="B139" s="43" t="s">
        <v>555</v>
      </c>
      <c r="C139" s="46" t="s">
        <v>914</v>
      </c>
      <c r="D139" s="43" t="s">
        <v>555</v>
      </c>
      <c r="E139" s="43" t="s">
        <v>0</v>
      </c>
      <c r="F139" s="43" t="s">
        <v>145</v>
      </c>
      <c r="G139" s="43" t="s">
        <v>4</v>
      </c>
      <c r="H139" s="52" t="s">
        <v>65</v>
      </c>
      <c r="I139" s="70">
        <v>3712</v>
      </c>
      <c r="J139" s="48" t="str">
        <f t="shared" si="19"/>
        <v>PCAAA3712</v>
      </c>
      <c r="K139" s="43" t="str">
        <f>VLOOKUP($H139,'[7]Objective Codes'!$A$4:$F$197,4,FALSE)</f>
        <v>GENERAL</v>
      </c>
      <c r="L139" s="43" t="str">
        <f>VLOOKUP($H139,'[7]Objective Codes'!$A$4:$F$197,5,FALSE)</f>
        <v>GENERAL</v>
      </c>
      <c r="M139" s="43" t="str">
        <f>VLOOKUP($H139,'[7]Objective Codes'!$A$4:$F$197,6,FALSE)</f>
        <v>GENERAL</v>
      </c>
      <c r="O139" s="22"/>
      <c r="P139" s="49"/>
      <c r="Q139" s="44"/>
      <c r="R139" s="44">
        <f t="shared" si="22"/>
        <v>0</v>
      </c>
      <c r="S139" s="45"/>
      <c r="T139" s="45"/>
      <c r="U139" s="44"/>
      <c r="V139" s="44"/>
      <c r="W139" s="49">
        <f t="shared" si="25"/>
        <v>0</v>
      </c>
      <c r="X139" s="49"/>
      <c r="AC139" s="45"/>
      <c r="AD139" s="44">
        <f t="shared" si="23"/>
        <v>0</v>
      </c>
    </row>
    <row r="140" spans="1:30" s="43" customFormat="1" x14ac:dyDescent="0.25">
      <c r="A140" s="45" t="str">
        <f t="shared" si="24"/>
        <v>PCAAA3721 Total</v>
      </c>
      <c r="B140" s="43" t="s">
        <v>556</v>
      </c>
      <c r="C140" s="46" t="s">
        <v>914</v>
      </c>
      <c r="D140" s="43" t="s">
        <v>556</v>
      </c>
      <c r="E140" s="43" t="s">
        <v>0</v>
      </c>
      <c r="F140" s="43" t="s">
        <v>145</v>
      </c>
      <c r="G140" s="43" t="s">
        <v>4</v>
      </c>
      <c r="H140" s="52" t="s">
        <v>65</v>
      </c>
      <c r="I140" s="70">
        <v>3721</v>
      </c>
      <c r="J140" s="48" t="str">
        <f t="shared" si="19"/>
        <v>PCAAA3721</v>
      </c>
      <c r="K140" s="43" t="str">
        <f>VLOOKUP($H140,'[7]Objective Codes'!$A$4:$F$197,4,FALSE)</f>
        <v>GENERAL</v>
      </c>
      <c r="L140" s="43" t="str">
        <f>VLOOKUP($H140,'[7]Objective Codes'!$A$4:$F$197,5,FALSE)</f>
        <v>GENERAL</v>
      </c>
      <c r="M140" s="43" t="str">
        <f>VLOOKUP($H140,'[7]Objective Codes'!$A$4:$F$197,6,FALSE)</f>
        <v>GENERAL</v>
      </c>
      <c r="O140" s="22"/>
      <c r="P140" s="49"/>
      <c r="Q140" s="44"/>
      <c r="R140" s="44">
        <f t="shared" si="22"/>
        <v>0</v>
      </c>
      <c r="S140" s="45"/>
      <c r="T140" s="45"/>
      <c r="U140" s="44"/>
      <c r="V140" s="44"/>
      <c r="W140" s="49">
        <f t="shared" si="25"/>
        <v>0</v>
      </c>
      <c r="X140" s="49"/>
      <c r="AC140" s="45"/>
      <c r="AD140" s="44">
        <f t="shared" si="23"/>
        <v>0</v>
      </c>
    </row>
    <row r="141" spans="1:30" s="43" customFormat="1" x14ac:dyDescent="0.25">
      <c r="A141" s="45" t="str">
        <f t="shared" si="24"/>
        <v>PCAAA3730 Total</v>
      </c>
      <c r="B141" s="43" t="s">
        <v>862</v>
      </c>
      <c r="C141" s="46" t="s">
        <v>914</v>
      </c>
      <c r="D141" s="43" t="s">
        <v>862</v>
      </c>
      <c r="E141" s="43" t="s">
        <v>0</v>
      </c>
      <c r="F141" s="43" t="s">
        <v>145</v>
      </c>
      <c r="G141" s="43" t="s">
        <v>4</v>
      </c>
      <c r="H141" s="52" t="s">
        <v>65</v>
      </c>
      <c r="I141" s="70">
        <v>3730</v>
      </c>
      <c r="J141" s="48" t="str">
        <f t="shared" ref="J141" si="26">CONCATENATE(H141,I141)</f>
        <v>PCAAA3730</v>
      </c>
      <c r="K141" s="43" t="str">
        <f>VLOOKUP($H141,'[7]Objective Codes'!$A$4:$F$197,4,FALSE)</f>
        <v>GENERAL</v>
      </c>
      <c r="L141" s="43" t="str">
        <f>VLOOKUP($H141,'[7]Objective Codes'!$A$4:$F$197,5,FALSE)</f>
        <v>GENERAL</v>
      </c>
      <c r="M141" s="43" t="str">
        <f>VLOOKUP($H141,'[7]Objective Codes'!$A$4:$F$197,6,FALSE)</f>
        <v>GENERAL</v>
      </c>
      <c r="O141" s="22"/>
      <c r="P141" s="49"/>
      <c r="Q141" s="44"/>
      <c r="R141" s="44">
        <f t="shared" si="22"/>
        <v>0</v>
      </c>
      <c r="S141" s="45"/>
      <c r="T141" s="45"/>
      <c r="U141" s="44"/>
      <c r="V141" s="44"/>
      <c r="W141" s="49">
        <f t="shared" si="25"/>
        <v>0</v>
      </c>
      <c r="X141" s="49"/>
      <c r="AC141" s="45"/>
      <c r="AD141" s="44">
        <f t="shared" si="23"/>
        <v>0</v>
      </c>
    </row>
    <row r="142" spans="1:30" s="43" customFormat="1" x14ac:dyDescent="0.25">
      <c r="A142" s="45" t="str">
        <f t="shared" si="24"/>
        <v>PCAAA3810 Total</v>
      </c>
      <c r="B142" s="43" t="s">
        <v>557</v>
      </c>
      <c r="C142" s="46" t="s">
        <v>914</v>
      </c>
      <c r="D142" s="43" t="s">
        <v>557</v>
      </c>
      <c r="E142" s="43" t="s">
        <v>0</v>
      </c>
      <c r="F142" s="43" t="s">
        <v>145</v>
      </c>
      <c r="G142" s="43" t="s">
        <v>4</v>
      </c>
      <c r="H142" s="43" t="s">
        <v>65</v>
      </c>
      <c r="I142" s="69" t="s">
        <v>179</v>
      </c>
      <c r="J142" s="48" t="str">
        <f t="shared" si="19"/>
        <v>PCAAA3810</v>
      </c>
      <c r="K142" s="43" t="str">
        <f>VLOOKUP($H142,'[7]Objective Codes'!$A$4:$F$197,4,FALSE)</f>
        <v>GENERAL</v>
      </c>
      <c r="L142" s="43" t="str">
        <f>VLOOKUP($H142,'[7]Objective Codes'!$A$4:$F$197,5,FALSE)</f>
        <v>GENERAL</v>
      </c>
      <c r="M142" s="43" t="str">
        <f>VLOOKUP($H142,'[7]Objective Codes'!$A$4:$F$197,6,FALSE)</f>
        <v>GENERAL</v>
      </c>
      <c r="N142" s="43" t="str">
        <f>VLOOKUP(I142,'[7]Subjective Codes'!$C$3:$D$133,2,FALSE)</f>
        <v>GENERAL SUBSCRIPTIONS          .</v>
      </c>
      <c r="O142" s="22">
        <v>14057</v>
      </c>
      <c r="P142" s="49">
        <v>12607</v>
      </c>
      <c r="Q142" s="44">
        <f>+'[11]PCAAA SUPPLIES'!$F$49</f>
        <v>12507</v>
      </c>
      <c r="R142" s="44">
        <f t="shared" si="22"/>
        <v>-100</v>
      </c>
      <c r="S142" s="45"/>
      <c r="T142" s="45"/>
      <c r="U142" s="44">
        <f>+'[11]PCAAA SUPPLIES'!$G$49</f>
        <v>12507</v>
      </c>
      <c r="V142" s="44">
        <f>+'[11]PCAAA SUPPLIES'!$H$49</f>
        <v>12507</v>
      </c>
      <c r="W142" s="49">
        <f t="shared" si="25"/>
        <v>0</v>
      </c>
      <c r="X142" s="49"/>
      <c r="AC142" s="45">
        <f>VLOOKUP(A:A,'[9]Bud Info 1.03 11am'!$1:$1048576,11,FALSE)</f>
        <v>12507</v>
      </c>
      <c r="AD142" s="44">
        <f t="shared" si="23"/>
        <v>0</v>
      </c>
    </row>
    <row r="143" spans="1:30" s="43" customFormat="1" x14ac:dyDescent="0.25">
      <c r="A143" s="45" t="str">
        <f t="shared" si="24"/>
        <v>PCAAA3900 Total</v>
      </c>
      <c r="B143" s="43" t="s">
        <v>558</v>
      </c>
      <c r="C143" s="46" t="s">
        <v>914</v>
      </c>
      <c r="D143" s="43" t="s">
        <v>558</v>
      </c>
      <c r="E143" s="43" t="s">
        <v>0</v>
      </c>
      <c r="F143" s="43" t="s">
        <v>145</v>
      </c>
      <c r="G143" s="43" t="s">
        <v>4</v>
      </c>
      <c r="H143" s="43" t="s">
        <v>65</v>
      </c>
      <c r="I143" s="69" t="s">
        <v>245</v>
      </c>
      <c r="J143" s="48" t="str">
        <f t="shared" si="19"/>
        <v>PCAAA3900</v>
      </c>
      <c r="K143" s="43" t="str">
        <f>VLOOKUP($H143,'[7]Objective Codes'!$A$4:$F$197,4,FALSE)</f>
        <v>GENERAL</v>
      </c>
      <c r="L143" s="43" t="str">
        <f>VLOOKUP($H143,'[7]Objective Codes'!$A$4:$F$197,5,FALSE)</f>
        <v>GENERAL</v>
      </c>
      <c r="M143" s="43" t="str">
        <f>VLOOKUP($H143,'[7]Objective Codes'!$A$4:$F$197,6,FALSE)</f>
        <v>GENERAL</v>
      </c>
      <c r="N143" s="43" t="str">
        <f>VLOOKUP(I143,'[7]Subjective Codes'!$C$3:$D$133,2,FALSE)</f>
        <v>PREMIUMS RECHARGE</v>
      </c>
      <c r="O143" s="22">
        <v>200000</v>
      </c>
      <c r="P143" s="49">
        <v>80000</v>
      </c>
      <c r="Q143" s="44">
        <f>+'[11]PCAAA SUPPLIES'!$F$51</f>
        <v>80000</v>
      </c>
      <c r="R143" s="44">
        <f t="shared" si="22"/>
        <v>0</v>
      </c>
      <c r="S143" s="45"/>
      <c r="T143" s="45"/>
      <c r="U143" s="44">
        <f>+'[11]PCAAA SUPPLIES'!$G$51</f>
        <v>80000</v>
      </c>
      <c r="V143" s="44">
        <f>+'[11]PCAAA SUPPLIES'!$H$51</f>
        <v>80000</v>
      </c>
      <c r="W143" s="49">
        <f t="shared" si="25"/>
        <v>0</v>
      </c>
      <c r="X143" s="49"/>
      <c r="AC143" s="45">
        <f>VLOOKUP(A:A,'[9]Bud Info 1.03 11am'!$1:$1048576,11,FALSE)</f>
        <v>80000</v>
      </c>
      <c r="AD143" s="44">
        <f t="shared" si="23"/>
        <v>0</v>
      </c>
    </row>
    <row r="144" spans="1:30" s="43" customFormat="1" x14ac:dyDescent="0.25">
      <c r="A144" s="45" t="str">
        <f t="shared" si="24"/>
        <v>PCAAA3901 Total</v>
      </c>
      <c r="B144" s="43" t="s">
        <v>863</v>
      </c>
      <c r="C144" s="46" t="s">
        <v>914</v>
      </c>
      <c r="D144" s="43" t="s">
        <v>863</v>
      </c>
      <c r="E144" s="43" t="s">
        <v>0</v>
      </c>
      <c r="F144" s="43" t="s">
        <v>145</v>
      </c>
      <c r="G144" s="43" t="s">
        <v>4</v>
      </c>
      <c r="H144" s="43" t="s">
        <v>65</v>
      </c>
      <c r="I144" s="69" t="s">
        <v>864</v>
      </c>
      <c r="J144" s="48" t="str">
        <f t="shared" ref="J144" si="27">CONCATENATE(H144,I144)</f>
        <v>PCAAA3901</v>
      </c>
      <c r="K144" s="43" t="str">
        <f>VLOOKUP($H144,'[7]Objective Codes'!$A$4:$F$197,4,FALSE)</f>
        <v>GENERAL</v>
      </c>
      <c r="L144" s="43" t="str">
        <f>VLOOKUP($H144,'[7]Objective Codes'!$A$4:$F$197,5,FALSE)</f>
        <v>GENERAL</v>
      </c>
      <c r="M144" s="43" t="str">
        <f>VLOOKUP($H144,'[7]Objective Codes'!$A$4:$F$197,6,FALSE)</f>
        <v>GENERAL</v>
      </c>
      <c r="N144" s="43" t="str">
        <f>VLOOKUP(I144,'[7]Subjective Codes'!$C$3:$D$133,2,FALSE)</f>
        <v>BALANCE OF RISKS               .</v>
      </c>
      <c r="O144" s="22"/>
      <c r="P144" s="49"/>
      <c r="Q144" s="44"/>
      <c r="R144" s="44">
        <f t="shared" si="22"/>
        <v>0</v>
      </c>
      <c r="S144" s="45"/>
      <c r="T144" s="45"/>
      <c r="U144" s="45"/>
      <c r="V144" s="45"/>
      <c r="W144" s="49">
        <f t="shared" si="25"/>
        <v>0</v>
      </c>
      <c r="X144" s="49"/>
      <c r="AC144" s="45"/>
      <c r="AD144" s="44">
        <f t="shared" si="23"/>
        <v>0</v>
      </c>
    </row>
    <row r="145" spans="1:30" s="43" customFormat="1" x14ac:dyDescent="0.25">
      <c r="A145" s="45" t="str">
        <f t="shared" si="24"/>
        <v>PCAAA3910 Total</v>
      </c>
      <c r="B145" s="43" t="s">
        <v>559</v>
      </c>
      <c r="C145" s="46" t="s">
        <v>914</v>
      </c>
      <c r="D145" s="43" t="s">
        <v>559</v>
      </c>
      <c r="E145" s="43" t="s">
        <v>0</v>
      </c>
      <c r="F145" s="43" t="s">
        <v>145</v>
      </c>
      <c r="G145" s="43" t="s">
        <v>4</v>
      </c>
      <c r="H145" s="52" t="s">
        <v>65</v>
      </c>
      <c r="I145" s="70">
        <v>3910</v>
      </c>
      <c r="J145" s="48" t="str">
        <f t="shared" si="19"/>
        <v>PCAAA3910</v>
      </c>
      <c r="K145" s="43" t="str">
        <f>VLOOKUP($H145,'[7]Objective Codes'!$A$4:$F$197,4,FALSE)</f>
        <v>GENERAL</v>
      </c>
      <c r="L145" s="43" t="str">
        <f>VLOOKUP($H145,'[7]Objective Codes'!$A$4:$F$197,5,FALSE)</f>
        <v>GENERAL</v>
      </c>
      <c r="M145" s="43" t="str">
        <f>VLOOKUP($H145,'[7]Objective Codes'!$A$4:$F$197,6,FALSE)</f>
        <v>GENERAL</v>
      </c>
      <c r="N145" s="43" t="e">
        <f>VLOOKUP(I145,'[7]Subjective Codes'!$C$3:$D$133,2,FALSE)</f>
        <v>#N/A</v>
      </c>
      <c r="O145" s="22"/>
      <c r="P145" s="49"/>
      <c r="Q145" s="44"/>
      <c r="R145" s="44">
        <f t="shared" si="22"/>
        <v>0</v>
      </c>
      <c r="S145" s="45"/>
      <c r="T145" s="45"/>
      <c r="U145" s="45"/>
      <c r="V145" s="45"/>
      <c r="W145" s="49">
        <f t="shared" si="25"/>
        <v>0</v>
      </c>
      <c r="X145" s="49"/>
      <c r="AC145" s="45"/>
      <c r="AD145" s="44">
        <f t="shared" si="23"/>
        <v>0</v>
      </c>
    </row>
    <row r="146" spans="1:30" s="43" customFormat="1" x14ac:dyDescent="0.25">
      <c r="A146" s="45" t="str">
        <f t="shared" si="24"/>
        <v>PCAAA4004 Total</v>
      </c>
      <c r="B146" s="43" t="s">
        <v>560</v>
      </c>
      <c r="C146" s="46" t="s">
        <v>914</v>
      </c>
      <c r="D146" s="43" t="s">
        <v>560</v>
      </c>
      <c r="E146" s="43" t="s">
        <v>0</v>
      </c>
      <c r="F146" s="43" t="s">
        <v>145</v>
      </c>
      <c r="G146" s="43" t="s">
        <v>4</v>
      </c>
      <c r="H146" s="52" t="s">
        <v>65</v>
      </c>
      <c r="I146" s="70">
        <v>4004</v>
      </c>
      <c r="J146" s="48" t="str">
        <f t="shared" si="19"/>
        <v>PCAAA4004</v>
      </c>
      <c r="K146" s="43" t="str">
        <f>VLOOKUP($H146,'[7]Objective Codes'!$A$4:$F$197,4,FALSE)</f>
        <v>GENERAL</v>
      </c>
      <c r="L146" s="43" t="str">
        <f>VLOOKUP($H146,'[7]Objective Codes'!$A$4:$F$197,5,FALSE)</f>
        <v>GENERAL</v>
      </c>
      <c r="M146" s="43" t="str">
        <f>VLOOKUP($H146,'[7]Objective Codes'!$A$4:$F$197,6,FALSE)</f>
        <v>GENERAL</v>
      </c>
      <c r="N146" s="43" t="e">
        <f>VLOOKUP(I146,'[7]Subjective Codes'!$C$3:$D$133,2,FALSE)</f>
        <v>#N/A</v>
      </c>
      <c r="O146" s="22"/>
      <c r="P146" s="49"/>
      <c r="Q146" s="44"/>
      <c r="R146" s="44">
        <f t="shared" si="22"/>
        <v>0</v>
      </c>
      <c r="S146" s="45"/>
      <c r="T146" s="45"/>
      <c r="U146" s="45"/>
      <c r="V146" s="45"/>
      <c r="W146" s="49">
        <f t="shared" si="25"/>
        <v>0</v>
      </c>
      <c r="X146" s="49"/>
      <c r="AC146" s="45"/>
      <c r="AD146" s="44">
        <f t="shared" si="23"/>
        <v>0</v>
      </c>
    </row>
    <row r="147" spans="1:30" s="43" customFormat="1" x14ac:dyDescent="0.25">
      <c r="A147" s="45"/>
      <c r="C147" s="46"/>
      <c r="I147" s="47"/>
      <c r="J147" s="48" t="str">
        <f t="shared" si="19"/>
        <v/>
      </c>
      <c r="K147" s="43" t="e">
        <f>VLOOKUP($H147,'[7]Objective Codes'!$A$4:$F$197,4,FALSE)</f>
        <v>#N/A</v>
      </c>
      <c r="L147" s="43" t="e">
        <f>VLOOKUP($H147,'[7]Objective Codes'!$A$4:$F$197,5,FALSE)</f>
        <v>#N/A</v>
      </c>
      <c r="M147" s="43" t="e">
        <f>VLOOKUP($H147,'[7]Objective Codes'!$A$4:$F$197,6,FALSE)</f>
        <v>#N/A</v>
      </c>
      <c r="N147" s="43" t="e">
        <f>VLOOKUP(I147,'[7]Subjective Codes'!$C$3:$D$133,2,FALSE)</f>
        <v>#N/A</v>
      </c>
      <c r="O147" s="44">
        <v>0</v>
      </c>
      <c r="P147" s="49"/>
      <c r="Q147" s="44"/>
      <c r="R147" s="44"/>
      <c r="S147" s="45"/>
      <c r="T147" s="45"/>
      <c r="U147" s="45"/>
      <c r="V147" s="45"/>
      <c r="W147" s="49"/>
      <c r="X147" s="49"/>
      <c r="AC147" s="45"/>
      <c r="AD147" s="44">
        <f t="shared" si="23"/>
        <v>0</v>
      </c>
    </row>
    <row r="148" spans="1:30" s="43" customFormat="1" x14ac:dyDescent="0.25">
      <c r="A148" s="45" t="str">
        <f t="shared" si="24"/>
        <v>PCAAA6025 Total</v>
      </c>
      <c r="B148" s="43" t="s">
        <v>865</v>
      </c>
      <c r="C148" s="46" t="s">
        <v>914</v>
      </c>
      <c r="D148" s="43" t="s">
        <v>865</v>
      </c>
      <c r="E148" s="43" t="s">
        <v>0</v>
      </c>
      <c r="F148" s="43" t="s">
        <v>145</v>
      </c>
      <c r="G148" s="43" t="s">
        <v>4</v>
      </c>
      <c r="H148" s="43" t="s">
        <v>65</v>
      </c>
      <c r="I148" s="69" t="s">
        <v>866</v>
      </c>
      <c r="J148" s="48" t="str">
        <f t="shared" ref="J148" si="28">CONCATENATE(H148,I148)</f>
        <v>PCAAA6025</v>
      </c>
      <c r="K148" s="43" t="str">
        <f>VLOOKUP($H148,'[7]Objective Codes'!$A$4:$F$197,4,FALSE)</f>
        <v>GENERAL</v>
      </c>
      <c r="L148" s="43" t="str">
        <f>VLOOKUP($H148,'[7]Objective Codes'!$A$4:$F$197,5,FALSE)</f>
        <v>GENERAL</v>
      </c>
      <c r="M148" s="43" t="str">
        <f>VLOOKUP($H148,'[7]Objective Codes'!$A$4:$F$197,6,FALSE)</f>
        <v>GENERAL</v>
      </c>
      <c r="N148" s="43" t="str">
        <f>VLOOKUP(I148,'[7]Subjective Codes'!$C$3:$D$133,2,FALSE)</f>
        <v>SPECIAL CHEQUE CHARGE          .</v>
      </c>
      <c r="O148" s="22"/>
      <c r="P148" s="49"/>
      <c r="Q148" s="44"/>
      <c r="R148" s="44">
        <f t="shared" si="22"/>
        <v>0</v>
      </c>
      <c r="S148" s="45"/>
      <c r="T148" s="45"/>
      <c r="U148" s="45"/>
      <c r="V148" s="45"/>
      <c r="W148" s="49">
        <f t="shared" si="25"/>
        <v>0</v>
      </c>
      <c r="X148" s="49"/>
      <c r="AC148" s="45"/>
      <c r="AD148" s="44">
        <f t="shared" si="23"/>
        <v>0</v>
      </c>
    </row>
    <row r="149" spans="1:30" s="43" customFormat="1" x14ac:dyDescent="0.25">
      <c r="A149" s="45" t="str">
        <f t="shared" si="24"/>
        <v>PCBAA3040 Total</v>
      </c>
      <c r="B149" s="43" t="s">
        <v>562</v>
      </c>
      <c r="C149" s="46" t="s">
        <v>914</v>
      </c>
      <c r="D149" s="43" t="s">
        <v>562</v>
      </c>
      <c r="E149" s="43" t="s">
        <v>0</v>
      </c>
      <c r="F149" s="43" t="s">
        <v>145</v>
      </c>
      <c r="G149" s="43" t="s">
        <v>4</v>
      </c>
      <c r="H149" s="43" t="s">
        <v>66</v>
      </c>
      <c r="I149" s="69" t="s">
        <v>157</v>
      </c>
      <c r="J149" s="48" t="str">
        <f t="shared" si="19"/>
        <v>PCBAA3040</v>
      </c>
      <c r="K149" s="43" t="str">
        <f>VLOOKUP($H149,'[7]Objective Codes'!$A$4:$F$197,4,FALSE)</f>
        <v>CONTRACTS/ENVIRONMENTAL</v>
      </c>
      <c r="L149" s="43" t="str">
        <f>VLOOKUP($H149,'[7]Objective Codes'!$A$4:$F$197,5,FALSE)</f>
        <v>GENERAL</v>
      </c>
      <c r="M149" s="43" t="str">
        <f>VLOOKUP($H149,'[7]Objective Codes'!$A$4:$F$197,6,FALSE)</f>
        <v>GENERAL</v>
      </c>
      <c r="N149" s="43" t="str">
        <f>VLOOKUP(I149,'[7]Subjective Codes'!$C$3:$D$133,2,FALSE)</f>
        <v>PURCHASE OF OCCUPATIONAL EQUIP .</v>
      </c>
      <c r="O149" s="22">
        <v>1056</v>
      </c>
      <c r="P149" s="49">
        <v>1000</v>
      </c>
      <c r="Q149" s="44">
        <f>+[11]PCBAA!$F$5</f>
        <v>1000</v>
      </c>
      <c r="R149" s="44">
        <f t="shared" si="22"/>
        <v>0</v>
      </c>
      <c r="S149" s="45"/>
      <c r="T149" s="45"/>
      <c r="U149" s="44">
        <f>+[11]PCBAA!$G$5</f>
        <v>1000</v>
      </c>
      <c r="V149" s="44">
        <f>+[11]PCBAA!$H$5</f>
        <v>1000</v>
      </c>
      <c r="W149" s="49">
        <f t="shared" si="25"/>
        <v>0</v>
      </c>
      <c r="X149" s="49"/>
      <c r="AC149" s="45">
        <f>VLOOKUP(A:A,'[9]Bud Info 1.03 11am'!$1:$1048576,11,FALSE)</f>
        <v>1000</v>
      </c>
      <c r="AD149" s="44">
        <f t="shared" si="23"/>
        <v>0</v>
      </c>
    </row>
    <row r="150" spans="1:30" s="43" customFormat="1" x14ac:dyDescent="0.25">
      <c r="A150" s="45" t="str">
        <f t="shared" si="24"/>
        <v>PCBAA3220 Total</v>
      </c>
      <c r="B150" s="43" t="s">
        <v>563</v>
      </c>
      <c r="C150" s="46" t="s">
        <v>914</v>
      </c>
      <c r="D150" s="43" t="s">
        <v>563</v>
      </c>
      <c r="E150" s="43" t="s">
        <v>0</v>
      </c>
      <c r="F150" s="43" t="s">
        <v>145</v>
      </c>
      <c r="G150" s="43" t="s">
        <v>4</v>
      </c>
      <c r="H150" s="52" t="s">
        <v>66</v>
      </c>
      <c r="I150" s="70">
        <v>3220</v>
      </c>
      <c r="J150" s="48" t="str">
        <f t="shared" si="19"/>
        <v>PCBAA3220</v>
      </c>
      <c r="K150" s="43" t="str">
        <f>VLOOKUP($H150,'[7]Objective Codes'!$A$4:$F$197,4,FALSE)</f>
        <v>CONTRACTS/ENVIRONMENTAL</v>
      </c>
      <c r="L150" s="43" t="str">
        <f>VLOOKUP($H150,'[7]Objective Codes'!$A$4:$F$197,5,FALSE)</f>
        <v>GENERAL</v>
      </c>
      <c r="M150" s="43" t="str">
        <f>VLOOKUP($H150,'[7]Objective Codes'!$A$4:$F$197,6,FALSE)</f>
        <v>GENERAL</v>
      </c>
      <c r="N150" s="43" t="e">
        <f>VLOOKUP(I150,'[7]Subjective Codes'!$C$3:$D$133,2,FALSE)</f>
        <v>#N/A</v>
      </c>
      <c r="O150" s="22"/>
      <c r="P150" s="49"/>
      <c r="Q150" s="44"/>
      <c r="R150" s="44">
        <f t="shared" si="22"/>
        <v>0</v>
      </c>
      <c r="S150" s="45"/>
      <c r="T150" s="45"/>
      <c r="U150" s="44"/>
      <c r="V150" s="44"/>
      <c r="W150" s="49">
        <f t="shared" si="25"/>
        <v>0</v>
      </c>
      <c r="X150" s="49"/>
      <c r="AC150" s="45"/>
      <c r="AD150" s="44">
        <f t="shared" si="23"/>
        <v>0</v>
      </c>
    </row>
    <row r="151" spans="1:30" s="43" customFormat="1" x14ac:dyDescent="0.25">
      <c r="A151" s="45" t="str">
        <f t="shared" si="24"/>
        <v>PCBAA3711 Total</v>
      </c>
      <c r="B151" s="43" t="s">
        <v>564</v>
      </c>
      <c r="C151" s="46" t="s">
        <v>914</v>
      </c>
      <c r="D151" s="43" t="s">
        <v>564</v>
      </c>
      <c r="E151" s="43" t="s">
        <v>0</v>
      </c>
      <c r="F151" s="43" t="s">
        <v>145</v>
      </c>
      <c r="G151" s="43" t="s">
        <v>4</v>
      </c>
      <c r="H151" s="52" t="s">
        <v>66</v>
      </c>
      <c r="I151" s="70">
        <v>3711</v>
      </c>
      <c r="J151" s="48" t="str">
        <f t="shared" si="19"/>
        <v>PCBAA3711</v>
      </c>
      <c r="K151" s="43" t="str">
        <f>VLOOKUP($H151,'[7]Objective Codes'!$A$4:$F$197,4,FALSE)</f>
        <v>CONTRACTS/ENVIRONMENTAL</v>
      </c>
      <c r="L151" s="43" t="str">
        <f>VLOOKUP($H151,'[7]Objective Codes'!$A$4:$F$197,5,FALSE)</f>
        <v>GENERAL</v>
      </c>
      <c r="M151" s="43" t="str">
        <f>VLOOKUP($H151,'[7]Objective Codes'!$A$4:$F$197,6,FALSE)</f>
        <v>GENERAL</v>
      </c>
      <c r="N151" s="43" t="e">
        <f>VLOOKUP(I151,'[7]Subjective Codes'!$C$3:$D$133,2,FALSE)</f>
        <v>#N/A</v>
      </c>
      <c r="O151" s="22"/>
      <c r="P151" s="49"/>
      <c r="Q151" s="44"/>
      <c r="R151" s="44">
        <f t="shared" si="22"/>
        <v>0</v>
      </c>
      <c r="S151" s="45"/>
      <c r="T151" s="45"/>
      <c r="U151" s="44"/>
      <c r="V151" s="44"/>
      <c r="W151" s="49">
        <f t="shared" si="25"/>
        <v>0</v>
      </c>
      <c r="X151" s="49"/>
      <c r="AC151" s="45"/>
      <c r="AD151" s="44">
        <f t="shared" si="23"/>
        <v>0</v>
      </c>
    </row>
    <row r="152" spans="1:30" s="43" customFormat="1" x14ac:dyDescent="0.25">
      <c r="A152" s="45" t="str">
        <f t="shared" si="24"/>
        <v>PCBAA3721 Total</v>
      </c>
      <c r="B152" s="43" t="s">
        <v>869</v>
      </c>
      <c r="C152" s="46" t="s">
        <v>914</v>
      </c>
      <c r="D152" s="43" t="s">
        <v>869</v>
      </c>
      <c r="E152" s="43" t="s">
        <v>0</v>
      </c>
      <c r="F152" s="43" t="s">
        <v>145</v>
      </c>
      <c r="G152" s="43" t="s">
        <v>4</v>
      </c>
      <c r="H152" s="52" t="s">
        <v>66</v>
      </c>
      <c r="I152" s="70">
        <v>3721</v>
      </c>
      <c r="J152" s="48" t="str">
        <f t="shared" ref="J152" si="29">CONCATENATE(H152,I152)</f>
        <v>PCBAA3721</v>
      </c>
      <c r="K152" s="43" t="str">
        <f>VLOOKUP($H152,'[7]Objective Codes'!$A$4:$F$197,4,FALSE)</f>
        <v>CONTRACTS/ENVIRONMENTAL</v>
      </c>
      <c r="L152" s="43" t="str">
        <f>VLOOKUP($H152,'[7]Objective Codes'!$A$4:$F$197,5,FALSE)</f>
        <v>GENERAL</v>
      </c>
      <c r="M152" s="43" t="str">
        <f>VLOOKUP($H152,'[7]Objective Codes'!$A$4:$F$197,6,FALSE)</f>
        <v>GENERAL</v>
      </c>
      <c r="N152" s="43" t="e">
        <f>VLOOKUP(I152,'[7]Subjective Codes'!$C$3:$D$133,2,FALSE)</f>
        <v>#N/A</v>
      </c>
      <c r="O152" s="22"/>
      <c r="P152" s="49"/>
      <c r="Q152" s="44"/>
      <c r="R152" s="44">
        <f t="shared" si="22"/>
        <v>0</v>
      </c>
      <c r="S152" s="45"/>
      <c r="T152" s="45"/>
      <c r="U152" s="44"/>
      <c r="V152" s="44"/>
      <c r="W152" s="49">
        <f t="shared" si="25"/>
        <v>0</v>
      </c>
      <c r="X152" s="49"/>
      <c r="AC152" s="45"/>
      <c r="AD152" s="44">
        <f t="shared" si="23"/>
        <v>0</v>
      </c>
    </row>
    <row r="153" spans="1:30" s="43" customFormat="1" x14ac:dyDescent="0.25">
      <c r="A153" s="45" t="str">
        <f t="shared" si="24"/>
        <v>PCBAA2300 Total</v>
      </c>
      <c r="B153" s="43" t="s">
        <v>565</v>
      </c>
      <c r="C153" s="46" t="s">
        <v>914</v>
      </c>
      <c r="D153" s="43" t="s">
        <v>565</v>
      </c>
      <c r="E153" s="43" t="s">
        <v>0</v>
      </c>
      <c r="F153" s="43" t="s">
        <v>145</v>
      </c>
      <c r="G153" s="43" t="s">
        <v>3</v>
      </c>
      <c r="H153" s="43" t="s">
        <v>66</v>
      </c>
      <c r="I153" s="69" t="s">
        <v>151</v>
      </c>
      <c r="J153" s="48" t="str">
        <f t="shared" si="19"/>
        <v>PCBAA2300</v>
      </c>
      <c r="K153" s="43" t="str">
        <f>VLOOKUP($H153,'[7]Objective Codes'!$A$4:$F$197,4,FALSE)</f>
        <v>CONTRACTS/ENVIRONMENTAL</v>
      </c>
      <c r="L153" s="43" t="str">
        <f>VLOOKUP($H153,'[7]Objective Codes'!$A$4:$F$197,5,FALSE)</f>
        <v>GENERAL</v>
      </c>
      <c r="M153" s="43" t="str">
        <f>VLOOKUP($H153,'[7]Objective Codes'!$A$4:$F$197,6,FALSE)</f>
        <v>GENERAL</v>
      </c>
      <c r="N153" s="43" t="str">
        <f>VLOOKUP(I153,'[7]Subjective Codes'!$C$3:$D$133,2,FALSE)</f>
        <v>CAR ALLOWANCES</v>
      </c>
      <c r="O153" s="22">
        <v>4326</v>
      </c>
      <c r="P153" s="49">
        <v>5000</v>
      </c>
      <c r="Q153" s="44">
        <f>+[11]PCBAA!$F$6</f>
        <v>5000</v>
      </c>
      <c r="R153" s="44">
        <f t="shared" si="22"/>
        <v>0</v>
      </c>
      <c r="S153" s="45"/>
      <c r="T153" s="45"/>
      <c r="U153" s="44">
        <f>+[11]PCBAA!$G$6</f>
        <v>5000</v>
      </c>
      <c r="V153" s="44">
        <f>+[11]PCBAA!$H$6</f>
        <v>5000</v>
      </c>
      <c r="W153" s="49">
        <f t="shared" si="25"/>
        <v>0</v>
      </c>
      <c r="X153" s="49"/>
      <c r="AC153" s="45">
        <f>VLOOKUP(A:A,'[9]Bud Info 1.03 11am'!$1:$1048576,11,FALSE)</f>
        <v>5000</v>
      </c>
      <c r="AD153" s="44">
        <f t="shared" si="23"/>
        <v>0</v>
      </c>
    </row>
    <row r="154" spans="1:30" s="43" customFormat="1" x14ac:dyDescent="0.25">
      <c r="A154" s="45" t="str">
        <f t="shared" si="24"/>
        <v>PCBAA2303 Total</v>
      </c>
      <c r="B154" s="43" t="s">
        <v>566</v>
      </c>
      <c r="C154" s="46" t="s">
        <v>914</v>
      </c>
      <c r="D154" s="43" t="s">
        <v>566</v>
      </c>
      <c r="E154" s="43" t="s">
        <v>0</v>
      </c>
      <c r="F154" s="43" t="s">
        <v>145</v>
      </c>
      <c r="G154" s="43" t="s">
        <v>3</v>
      </c>
      <c r="H154" s="52" t="s">
        <v>66</v>
      </c>
      <c r="I154" s="70">
        <v>2303</v>
      </c>
      <c r="J154" s="48" t="str">
        <f t="shared" si="19"/>
        <v>PCBAA2303</v>
      </c>
      <c r="K154" s="43" t="str">
        <f>VLOOKUP($H154,'[7]Objective Codes'!$A$4:$F$197,4,FALSE)</f>
        <v>CONTRACTS/ENVIRONMENTAL</v>
      </c>
      <c r="L154" s="43" t="str">
        <f>VLOOKUP($H154,'[7]Objective Codes'!$A$4:$F$197,5,FALSE)</f>
        <v>GENERAL</v>
      </c>
      <c r="M154" s="43" t="str">
        <f>VLOOKUP($H154,'[7]Objective Codes'!$A$4:$F$197,6,FALSE)</f>
        <v>GENERAL</v>
      </c>
      <c r="N154" s="43" t="e">
        <f>VLOOKUP(I154,'[7]Subjective Codes'!$C$3:$D$133,2,FALSE)</f>
        <v>#N/A</v>
      </c>
      <c r="O154" s="22"/>
      <c r="P154" s="49"/>
      <c r="Q154" s="44"/>
      <c r="R154" s="44">
        <f t="shared" si="22"/>
        <v>0</v>
      </c>
      <c r="S154" s="45"/>
      <c r="T154" s="45"/>
      <c r="U154" s="45"/>
      <c r="V154" s="45"/>
      <c r="W154" s="49">
        <f t="shared" si="25"/>
        <v>0</v>
      </c>
      <c r="X154" s="49"/>
      <c r="AC154" s="45"/>
      <c r="AD154" s="44">
        <f t="shared" si="23"/>
        <v>0</v>
      </c>
    </row>
    <row r="155" spans="1:30" s="43" customFormat="1" x14ac:dyDescent="0.25">
      <c r="A155" s="45" t="str">
        <f t="shared" si="24"/>
        <v>PCBAA2320 Total</v>
      </c>
      <c r="B155" s="43" t="s">
        <v>567</v>
      </c>
      <c r="C155" s="46" t="s">
        <v>914</v>
      </c>
      <c r="D155" s="43" t="s">
        <v>567</v>
      </c>
      <c r="E155" s="43" t="s">
        <v>0</v>
      </c>
      <c r="F155" s="43" t="s">
        <v>145</v>
      </c>
      <c r="G155" s="43" t="s">
        <v>3</v>
      </c>
      <c r="H155" s="52" t="s">
        <v>66</v>
      </c>
      <c r="I155" s="70">
        <v>2320</v>
      </c>
      <c r="J155" s="48" t="str">
        <f t="shared" si="19"/>
        <v>PCBAA2320</v>
      </c>
      <c r="K155" s="43" t="str">
        <f>VLOOKUP($H155,'[7]Objective Codes'!$A$4:$F$197,4,FALSE)</f>
        <v>CONTRACTS/ENVIRONMENTAL</v>
      </c>
      <c r="L155" s="43" t="str">
        <f>VLOOKUP($H155,'[7]Objective Codes'!$A$4:$F$197,5,FALSE)</f>
        <v>GENERAL</v>
      </c>
      <c r="M155" s="43" t="str">
        <f>VLOOKUP($H155,'[7]Objective Codes'!$A$4:$F$197,6,FALSE)</f>
        <v>GENERAL</v>
      </c>
      <c r="N155" s="43" t="e">
        <f>VLOOKUP(I155,'[7]Subjective Codes'!$C$3:$D$133,2,FALSE)</f>
        <v>#N/A</v>
      </c>
      <c r="O155" s="22"/>
      <c r="P155" s="49"/>
      <c r="Q155" s="44"/>
      <c r="R155" s="44">
        <f t="shared" si="22"/>
        <v>0</v>
      </c>
      <c r="S155" s="45"/>
      <c r="T155" s="45"/>
      <c r="U155" s="45"/>
      <c r="V155" s="45"/>
      <c r="W155" s="49">
        <f t="shared" si="25"/>
        <v>0</v>
      </c>
      <c r="X155" s="49"/>
      <c r="AC155" s="45"/>
      <c r="AD155" s="44">
        <f t="shared" si="23"/>
        <v>0</v>
      </c>
    </row>
    <row r="156" spans="1:30" s="43" customFormat="1" x14ac:dyDescent="0.25">
      <c r="A156" s="45" t="str">
        <f t="shared" si="24"/>
        <v>PCBAA2324 Total</v>
      </c>
      <c r="B156" s="43" t="s">
        <v>568</v>
      </c>
      <c r="C156" s="46" t="s">
        <v>914</v>
      </c>
      <c r="D156" s="43" t="s">
        <v>568</v>
      </c>
      <c r="E156" s="43" t="s">
        <v>0</v>
      </c>
      <c r="F156" s="43" t="s">
        <v>145</v>
      </c>
      <c r="G156" s="43" t="s">
        <v>3</v>
      </c>
      <c r="H156" s="52" t="s">
        <v>66</v>
      </c>
      <c r="I156" s="70">
        <v>2324</v>
      </c>
      <c r="J156" s="48" t="str">
        <f t="shared" si="19"/>
        <v>PCBAA2324</v>
      </c>
      <c r="K156" s="43" t="str">
        <f>VLOOKUP($H156,'[7]Objective Codes'!$A$4:$F$197,4,FALSE)</f>
        <v>CONTRACTS/ENVIRONMENTAL</v>
      </c>
      <c r="L156" s="43" t="str">
        <f>VLOOKUP($H156,'[7]Objective Codes'!$A$4:$F$197,5,FALSE)</f>
        <v>GENERAL</v>
      </c>
      <c r="M156" s="43" t="str">
        <f>VLOOKUP($H156,'[7]Objective Codes'!$A$4:$F$197,6,FALSE)</f>
        <v>GENERAL</v>
      </c>
      <c r="N156" s="43" t="e">
        <f>VLOOKUP(I156,'[7]Subjective Codes'!$C$3:$D$133,2,FALSE)</f>
        <v>#N/A</v>
      </c>
      <c r="O156" s="22"/>
      <c r="P156" s="49"/>
      <c r="Q156" s="44"/>
      <c r="R156" s="44">
        <f t="shared" si="22"/>
        <v>0</v>
      </c>
      <c r="S156" s="45"/>
      <c r="T156" s="45"/>
      <c r="U156" s="45"/>
      <c r="V156" s="45"/>
      <c r="W156" s="49">
        <f t="shared" si="25"/>
        <v>0</v>
      </c>
      <c r="X156" s="49"/>
      <c r="AC156" s="45"/>
      <c r="AD156" s="44">
        <f t="shared" si="23"/>
        <v>0</v>
      </c>
    </row>
    <row r="157" spans="1:30" s="43" customFormat="1" x14ac:dyDescent="0.25">
      <c r="A157" s="45" t="str">
        <f t="shared" si="24"/>
        <v>PCBAA2341 Total</v>
      </c>
      <c r="B157" s="43" t="s">
        <v>569</v>
      </c>
      <c r="C157" s="46" t="s">
        <v>914</v>
      </c>
      <c r="D157" s="43" t="s">
        <v>569</v>
      </c>
      <c r="E157" s="43" t="s">
        <v>0</v>
      </c>
      <c r="F157" s="43" t="s">
        <v>145</v>
      </c>
      <c r="G157" s="43" t="s">
        <v>3</v>
      </c>
      <c r="H157" s="52" t="s">
        <v>66</v>
      </c>
      <c r="I157" s="70">
        <v>2341</v>
      </c>
      <c r="J157" s="48" t="str">
        <f t="shared" si="19"/>
        <v>PCBAA2341</v>
      </c>
      <c r="K157" s="43" t="str">
        <f>VLOOKUP($H157,'[7]Objective Codes'!$A$4:$F$197,4,FALSE)</f>
        <v>CONTRACTS/ENVIRONMENTAL</v>
      </c>
      <c r="L157" s="43" t="str">
        <f>VLOOKUP($H157,'[7]Objective Codes'!$A$4:$F$197,5,FALSE)</f>
        <v>GENERAL</v>
      </c>
      <c r="M157" s="43" t="str">
        <f>VLOOKUP($H157,'[7]Objective Codes'!$A$4:$F$197,6,FALSE)</f>
        <v>GENERAL</v>
      </c>
      <c r="N157" s="43" t="e">
        <f>VLOOKUP(I157,'[7]Subjective Codes'!$C$3:$D$133,2,FALSE)</f>
        <v>#N/A</v>
      </c>
      <c r="O157" s="22"/>
      <c r="P157" s="49"/>
      <c r="Q157" s="44"/>
      <c r="R157" s="44">
        <f t="shared" si="22"/>
        <v>0</v>
      </c>
      <c r="S157" s="45"/>
      <c r="T157" s="45"/>
      <c r="U157" s="45"/>
      <c r="V157" s="45"/>
      <c r="W157" s="49">
        <f t="shared" si="25"/>
        <v>0</v>
      </c>
      <c r="X157" s="49"/>
      <c r="AC157" s="45"/>
      <c r="AD157" s="44">
        <f t="shared" si="23"/>
        <v>0</v>
      </c>
    </row>
    <row r="158" spans="1:30" s="43" customFormat="1" x14ac:dyDescent="0.25">
      <c r="A158" s="45" t="str">
        <f t="shared" si="24"/>
        <v>PCBGA2010 Total</v>
      </c>
      <c r="B158" s="43" t="s">
        <v>870</v>
      </c>
      <c r="C158" s="46" t="s">
        <v>914</v>
      </c>
      <c r="D158" s="43" t="s">
        <v>870</v>
      </c>
      <c r="E158" s="43" t="s">
        <v>0</v>
      </c>
      <c r="F158" s="43" t="s">
        <v>145</v>
      </c>
      <c r="G158" s="43" t="s">
        <v>3</v>
      </c>
      <c r="H158" s="52" t="s">
        <v>319</v>
      </c>
      <c r="I158" s="53">
        <v>2010</v>
      </c>
      <c r="J158" s="48" t="str">
        <f t="shared" ref="J158" si="30">CONCATENATE(H158,I158)</f>
        <v>PCBGA2010</v>
      </c>
      <c r="K158" s="43" t="str">
        <f>VLOOKUP($H158,'[7]Objective Codes'!$A$4:$F$197,4,FALSE)</f>
        <v>CONTRACTS/ENVIRONMENTAL</v>
      </c>
      <c r="L158" s="43" t="str">
        <f>VLOOKUP($H158,'[7]Objective Codes'!$A$4:$F$197,5,FALSE)</f>
        <v>HIRED VAN</v>
      </c>
      <c r="M158" s="43" t="str">
        <f>VLOOKUP($H158,'[7]Objective Codes'!$A$4:$F$197,6,FALSE)</f>
        <v>M160RBU(A.GIBSON)</v>
      </c>
      <c r="N158" s="43" t="e">
        <f>VLOOKUP(I158,'[7]Subjective Codes'!$C$3:$D$133,2,FALSE)</f>
        <v>#N/A</v>
      </c>
      <c r="O158" s="22"/>
      <c r="P158" s="49"/>
      <c r="Q158" s="44"/>
      <c r="R158" s="44">
        <f t="shared" si="22"/>
        <v>0</v>
      </c>
      <c r="S158" s="45"/>
      <c r="T158" s="45"/>
      <c r="U158" s="45"/>
      <c r="V158" s="45"/>
      <c r="W158" s="49">
        <f t="shared" si="25"/>
        <v>0</v>
      </c>
      <c r="X158" s="49"/>
      <c r="AC158" s="45"/>
      <c r="AD158" s="44">
        <f t="shared" si="23"/>
        <v>0</v>
      </c>
    </row>
    <row r="159" spans="1:30" s="43" customFormat="1" x14ac:dyDescent="0.25">
      <c r="A159" s="45" t="str">
        <f t="shared" si="24"/>
        <v>PCBGA2020 Total</v>
      </c>
      <c r="B159" s="43" t="s">
        <v>570</v>
      </c>
      <c r="C159" s="46" t="s">
        <v>914</v>
      </c>
      <c r="D159" s="43" t="s">
        <v>570</v>
      </c>
      <c r="E159" s="43" t="s">
        <v>0</v>
      </c>
      <c r="F159" s="43" t="s">
        <v>145</v>
      </c>
      <c r="G159" s="43" t="s">
        <v>3</v>
      </c>
      <c r="H159" s="52" t="s">
        <v>319</v>
      </c>
      <c r="I159" s="53">
        <v>2020</v>
      </c>
      <c r="J159" s="48" t="str">
        <f t="shared" si="19"/>
        <v>PCBGA2020</v>
      </c>
      <c r="K159" s="43" t="str">
        <f>VLOOKUP($H159,'[7]Objective Codes'!$A$4:$F$197,4,FALSE)</f>
        <v>CONTRACTS/ENVIRONMENTAL</v>
      </c>
      <c r="L159" s="43" t="str">
        <f>VLOOKUP($H159,'[7]Objective Codes'!$A$4:$F$197,5,FALSE)</f>
        <v>HIRED VAN</v>
      </c>
      <c r="M159" s="43" t="str">
        <f>VLOOKUP($H159,'[7]Objective Codes'!$A$4:$F$197,6,FALSE)</f>
        <v>M160RBU(A.GIBSON)</v>
      </c>
      <c r="N159" s="43" t="e">
        <f>VLOOKUP(I159,'[7]Subjective Codes'!$C$3:$D$133,2,FALSE)</f>
        <v>#N/A</v>
      </c>
      <c r="O159" s="22"/>
      <c r="P159" s="49"/>
      <c r="Q159" s="44"/>
      <c r="R159" s="44">
        <f t="shared" si="22"/>
        <v>0</v>
      </c>
      <c r="S159" s="45"/>
      <c r="T159" s="45"/>
      <c r="U159" s="45"/>
      <c r="V159" s="45"/>
      <c r="W159" s="49">
        <f t="shared" si="25"/>
        <v>0</v>
      </c>
      <c r="X159" s="49"/>
      <c r="AC159" s="45"/>
      <c r="AD159" s="44">
        <f t="shared" si="23"/>
        <v>0</v>
      </c>
    </row>
    <row r="160" spans="1:30" s="43" customFormat="1" x14ac:dyDescent="0.25">
      <c r="A160" s="45" t="str">
        <f t="shared" si="24"/>
        <v>PCBGA2200 Total</v>
      </c>
      <c r="B160" s="43" t="s">
        <v>571</v>
      </c>
      <c r="C160" s="46" t="s">
        <v>914</v>
      </c>
      <c r="D160" s="43" t="s">
        <v>571</v>
      </c>
      <c r="E160" s="43" t="s">
        <v>0</v>
      </c>
      <c r="F160" s="43" t="s">
        <v>145</v>
      </c>
      <c r="G160" s="43" t="s">
        <v>3</v>
      </c>
      <c r="H160" s="52" t="s">
        <v>319</v>
      </c>
      <c r="I160" s="53">
        <v>2200</v>
      </c>
      <c r="J160" s="48" t="str">
        <f t="shared" si="19"/>
        <v>PCBGA2200</v>
      </c>
      <c r="K160" s="43" t="str">
        <f>VLOOKUP($H160,'[7]Objective Codes'!$A$4:$F$197,4,FALSE)</f>
        <v>CONTRACTS/ENVIRONMENTAL</v>
      </c>
      <c r="L160" s="43" t="str">
        <f>VLOOKUP($H160,'[7]Objective Codes'!$A$4:$F$197,5,FALSE)</f>
        <v>HIRED VAN</v>
      </c>
      <c r="M160" s="43" t="str">
        <f>VLOOKUP($H160,'[7]Objective Codes'!$A$4:$F$197,6,FALSE)</f>
        <v>M160RBU(A.GIBSON)</v>
      </c>
      <c r="N160" s="43" t="e">
        <f>VLOOKUP(I160,'[7]Subjective Codes'!$C$3:$D$133,2,FALSE)</f>
        <v>#N/A</v>
      </c>
      <c r="O160" s="22"/>
      <c r="P160" s="49"/>
      <c r="Q160" s="44"/>
      <c r="R160" s="44">
        <f t="shared" si="22"/>
        <v>0</v>
      </c>
      <c r="S160" s="45"/>
      <c r="T160" s="45"/>
      <c r="U160" s="45"/>
      <c r="V160" s="45"/>
      <c r="W160" s="49">
        <f t="shared" si="25"/>
        <v>0</v>
      </c>
      <c r="X160" s="49"/>
      <c r="AC160" s="45"/>
      <c r="AD160" s="44">
        <f t="shared" si="23"/>
        <v>0</v>
      </c>
    </row>
    <row r="161" spans="1:30" s="43" customFormat="1" x14ac:dyDescent="0.25">
      <c r="A161" s="45" t="str">
        <f t="shared" si="24"/>
        <v>PCBGC2020 Total</v>
      </c>
      <c r="B161" s="43" t="s">
        <v>572</v>
      </c>
      <c r="C161" s="46" t="s">
        <v>914</v>
      </c>
      <c r="D161" s="43" t="s">
        <v>572</v>
      </c>
      <c r="E161" s="43" t="s">
        <v>0</v>
      </c>
      <c r="F161" s="43" t="s">
        <v>145</v>
      </c>
      <c r="G161" s="43" t="s">
        <v>3</v>
      </c>
      <c r="H161" s="52" t="s">
        <v>320</v>
      </c>
      <c r="I161" s="53">
        <v>2020</v>
      </c>
      <c r="J161" s="48" t="str">
        <f t="shared" si="19"/>
        <v>PCBGC2020</v>
      </c>
      <c r="K161" s="43" t="str">
        <f>VLOOKUP($H161,'[7]Objective Codes'!$A$4:$F$197,4,FALSE)</f>
        <v>CONTRACTS/ENVIRONMENTAL</v>
      </c>
      <c r="L161" s="43" t="str">
        <f>VLOOKUP($H161,'[7]Objective Codes'!$A$4:$F$197,5,FALSE)</f>
        <v>HIRED VAN</v>
      </c>
      <c r="M161" s="43" t="str">
        <f>VLOOKUP($H161,'[7]Objective Codes'!$A$4:$F$197,6,FALSE)</f>
        <v>M159RBU(P.JOBE)</v>
      </c>
      <c r="N161" s="43" t="e">
        <f>VLOOKUP(I161,'[7]Subjective Codes'!$C$3:$D$133,2,FALSE)</f>
        <v>#N/A</v>
      </c>
      <c r="O161" s="22"/>
      <c r="P161" s="49"/>
      <c r="Q161" s="44"/>
      <c r="R161" s="44">
        <f t="shared" si="22"/>
        <v>0</v>
      </c>
      <c r="S161" s="45"/>
      <c r="T161" s="45"/>
      <c r="U161" s="45"/>
      <c r="V161" s="45"/>
      <c r="W161" s="49">
        <f t="shared" si="25"/>
        <v>0</v>
      </c>
      <c r="X161" s="49"/>
      <c r="AC161" s="45"/>
      <c r="AD161" s="44">
        <f t="shared" si="23"/>
        <v>0</v>
      </c>
    </row>
    <row r="162" spans="1:30" s="43" customFormat="1" x14ac:dyDescent="0.25">
      <c r="A162" s="45" t="str">
        <f t="shared" si="24"/>
        <v>PCBGC2200 Total</v>
      </c>
      <c r="B162" s="43" t="s">
        <v>573</v>
      </c>
      <c r="C162" s="46" t="s">
        <v>914</v>
      </c>
      <c r="D162" s="43" t="s">
        <v>573</v>
      </c>
      <c r="E162" s="43" t="s">
        <v>0</v>
      </c>
      <c r="F162" s="43" t="s">
        <v>145</v>
      </c>
      <c r="G162" s="43" t="s">
        <v>3</v>
      </c>
      <c r="H162" s="52" t="s">
        <v>320</v>
      </c>
      <c r="I162" s="53">
        <v>2200</v>
      </c>
      <c r="J162" s="48" t="str">
        <f t="shared" si="19"/>
        <v>PCBGC2200</v>
      </c>
      <c r="K162" s="43" t="str">
        <f>VLOOKUP($H162,'[7]Objective Codes'!$A$4:$F$197,4,FALSE)</f>
        <v>CONTRACTS/ENVIRONMENTAL</v>
      </c>
      <c r="L162" s="43" t="str">
        <f>VLOOKUP($H162,'[7]Objective Codes'!$A$4:$F$197,5,FALSE)</f>
        <v>HIRED VAN</v>
      </c>
      <c r="M162" s="43" t="str">
        <f>VLOOKUP($H162,'[7]Objective Codes'!$A$4:$F$197,6,FALSE)</f>
        <v>M159RBU(P.JOBE)</v>
      </c>
      <c r="N162" s="43" t="e">
        <f>VLOOKUP(I162,'[7]Subjective Codes'!$C$3:$D$133,2,FALSE)</f>
        <v>#N/A</v>
      </c>
      <c r="O162" s="22"/>
      <c r="P162" s="49"/>
      <c r="Q162" s="44"/>
      <c r="R162" s="44">
        <f t="shared" si="22"/>
        <v>0</v>
      </c>
      <c r="S162" s="45"/>
      <c r="T162" s="45"/>
      <c r="U162" s="45"/>
      <c r="V162" s="45"/>
      <c r="W162" s="49">
        <f t="shared" si="25"/>
        <v>0</v>
      </c>
      <c r="X162" s="49"/>
      <c r="AC162" s="45"/>
      <c r="AD162" s="44">
        <f t="shared" si="23"/>
        <v>0</v>
      </c>
    </row>
    <row r="163" spans="1:30" s="43" customFormat="1" x14ac:dyDescent="0.25">
      <c r="A163" s="45" t="str">
        <f t="shared" si="24"/>
        <v>PCCAA3040 Total</v>
      </c>
      <c r="B163" s="43" t="s">
        <v>574</v>
      </c>
      <c r="C163" s="46" t="s">
        <v>914</v>
      </c>
      <c r="D163" s="43" t="s">
        <v>574</v>
      </c>
      <c r="E163" s="43" t="s">
        <v>0</v>
      </c>
      <c r="F163" s="43" t="s">
        <v>145</v>
      </c>
      <c r="G163" s="43" t="s">
        <v>4</v>
      </c>
      <c r="H163" s="43" t="s">
        <v>67</v>
      </c>
      <c r="I163" s="69" t="s">
        <v>157</v>
      </c>
      <c r="J163" s="48" t="str">
        <f t="shared" si="19"/>
        <v>PCCAA3040</v>
      </c>
      <c r="K163" s="43" t="str">
        <f>VLOOKUP($H163,'[7]Objective Codes'!$A$4:$F$197,4,FALSE)</f>
        <v>DESIGN/CONSTRUCTION/MAINTENANCE</v>
      </c>
      <c r="L163" s="43" t="str">
        <f>VLOOKUP($H163,'[7]Objective Codes'!$A$4:$F$197,5,FALSE)</f>
        <v>GENERAL</v>
      </c>
      <c r="M163" s="43" t="str">
        <f>VLOOKUP($H163,'[7]Objective Codes'!$A$4:$F$197,6,FALSE)</f>
        <v>GENERAL</v>
      </c>
      <c r="N163" s="43" t="str">
        <f>VLOOKUP(I163,'[7]Subjective Codes'!$C$3:$D$133,2,FALSE)</f>
        <v>PURCHASE OF OCCUPATIONAL EQUIP .</v>
      </c>
      <c r="O163" s="22">
        <v>250</v>
      </c>
      <c r="P163" s="49">
        <v>3000</v>
      </c>
      <c r="Q163" s="44">
        <f>+[11]PCCAA!$F$6</f>
        <v>2400</v>
      </c>
      <c r="R163" s="44">
        <f t="shared" si="22"/>
        <v>-600</v>
      </c>
      <c r="S163" s="45"/>
      <c r="T163" s="45"/>
      <c r="U163" s="44">
        <f>+[11]PCCAA!$G$6</f>
        <v>2500</v>
      </c>
      <c r="V163" s="44">
        <f>+[11]PCCAA!$H$6</f>
        <v>2600</v>
      </c>
      <c r="W163" s="49">
        <f t="shared" si="25"/>
        <v>200</v>
      </c>
      <c r="X163" s="49"/>
      <c r="AC163" s="45">
        <f>VLOOKUP(A:A,'[9]Bud Info 1.03 11am'!$1:$1048576,11,FALSE)</f>
        <v>2400</v>
      </c>
      <c r="AD163" s="44">
        <f t="shared" si="23"/>
        <v>0</v>
      </c>
    </row>
    <row r="164" spans="1:30" s="43" customFormat="1" x14ac:dyDescent="0.25">
      <c r="A164" s="45" t="str">
        <f t="shared" si="24"/>
        <v>PCCAA3060 Total</v>
      </c>
      <c r="B164" s="43" t="s">
        <v>575</v>
      </c>
      <c r="C164" s="46" t="s">
        <v>914</v>
      </c>
      <c r="D164" s="43" t="s">
        <v>575</v>
      </c>
      <c r="E164" s="43" t="s">
        <v>0</v>
      </c>
      <c r="F164" s="43" t="s">
        <v>145</v>
      </c>
      <c r="G164" s="43" t="s">
        <v>4</v>
      </c>
      <c r="H164" s="43" t="s">
        <v>67</v>
      </c>
      <c r="I164" s="69" t="s">
        <v>159</v>
      </c>
      <c r="J164" s="48" t="str">
        <f t="shared" si="19"/>
        <v>PCCAA3060</v>
      </c>
      <c r="K164" s="43" t="str">
        <f>VLOOKUP($H164,'[7]Objective Codes'!$A$4:$F$197,4,FALSE)</f>
        <v>DESIGN/CONSTRUCTION/MAINTENANCE</v>
      </c>
      <c r="L164" s="43" t="str">
        <f>VLOOKUP($H164,'[7]Objective Codes'!$A$4:$F$197,5,FALSE)</f>
        <v>GENERAL</v>
      </c>
      <c r="M164" s="43" t="str">
        <f>VLOOKUP($H164,'[7]Objective Codes'!$A$4:$F$197,6,FALSE)</f>
        <v>GENERAL</v>
      </c>
      <c r="N164" s="43" t="str">
        <f>VLOOKUP(I164,'[7]Subjective Codes'!$C$3:$D$133,2,FALSE)</f>
        <v>PURCHASE OF FURNITURE          .</v>
      </c>
      <c r="O164" s="22">
        <v>0</v>
      </c>
      <c r="P164" s="49">
        <v>350</v>
      </c>
      <c r="Q164" s="44">
        <f>+[11]PCCAA!$F$8</f>
        <v>375</v>
      </c>
      <c r="R164" s="44">
        <f t="shared" si="22"/>
        <v>25</v>
      </c>
      <c r="S164" s="45"/>
      <c r="T164" s="45"/>
      <c r="U164" s="44">
        <f>+[11]PCCAA!$G$8</f>
        <v>395</v>
      </c>
      <c r="V164" s="44">
        <f>+[11]PCCAA!$H$8</f>
        <v>415</v>
      </c>
      <c r="W164" s="49">
        <f t="shared" si="25"/>
        <v>40</v>
      </c>
      <c r="X164" s="49"/>
      <c r="AC164" s="45">
        <f>VLOOKUP(A:A,'[9]Bud Info 1.03 11am'!$1:$1048576,11,FALSE)</f>
        <v>375</v>
      </c>
      <c r="AD164" s="44">
        <f t="shared" si="23"/>
        <v>0</v>
      </c>
    </row>
    <row r="165" spans="1:30" s="43" customFormat="1" x14ac:dyDescent="0.25">
      <c r="A165" s="45" t="str">
        <f t="shared" si="24"/>
        <v>PCCAA2300 Total</v>
      </c>
      <c r="B165" s="43" t="s">
        <v>576</v>
      </c>
      <c r="C165" s="46" t="s">
        <v>914</v>
      </c>
      <c r="D165" s="43" t="s">
        <v>576</v>
      </c>
      <c r="E165" s="43" t="s">
        <v>0</v>
      </c>
      <c r="F165" s="43" t="s">
        <v>145</v>
      </c>
      <c r="G165" s="43" t="s">
        <v>3</v>
      </c>
      <c r="H165" s="43" t="s">
        <v>67</v>
      </c>
      <c r="I165" s="69" t="s">
        <v>151</v>
      </c>
      <c r="J165" s="48" t="str">
        <f t="shared" si="19"/>
        <v>PCCAA2300</v>
      </c>
      <c r="K165" s="43" t="str">
        <f>VLOOKUP($H165,'[7]Objective Codes'!$A$4:$F$197,4,FALSE)</f>
        <v>DESIGN/CONSTRUCTION/MAINTENANCE</v>
      </c>
      <c r="L165" s="43" t="str">
        <f>VLOOKUP($H165,'[7]Objective Codes'!$A$4:$F$197,5,FALSE)</f>
        <v>GENERAL</v>
      </c>
      <c r="M165" s="43" t="str">
        <f>VLOOKUP($H165,'[7]Objective Codes'!$A$4:$F$197,6,FALSE)</f>
        <v>GENERAL</v>
      </c>
      <c r="N165" s="43" t="str">
        <f>VLOOKUP(I165,'[7]Subjective Codes'!$C$3:$D$133,2,FALSE)</f>
        <v>CAR ALLOWANCES</v>
      </c>
      <c r="O165" s="22">
        <v>7313</v>
      </c>
      <c r="P165" s="49">
        <v>6500</v>
      </c>
      <c r="Q165" s="44">
        <f>+[11]PCCAA!$F$9</f>
        <v>6000</v>
      </c>
      <c r="R165" s="44">
        <f t="shared" si="22"/>
        <v>-500</v>
      </c>
      <c r="S165" s="45"/>
      <c r="T165" s="45"/>
      <c r="U165" s="44">
        <f>+[11]PCCAA!$G$9</f>
        <v>6300</v>
      </c>
      <c r="V165" s="44">
        <f>+[11]PCCAA!$H$9</f>
        <v>6615</v>
      </c>
      <c r="W165" s="49">
        <f t="shared" si="25"/>
        <v>615</v>
      </c>
      <c r="X165" s="49"/>
      <c r="AC165" s="45">
        <f>VLOOKUP(A:A,'[9]Bud Info 1.03 11am'!$1:$1048576,11,FALSE)</f>
        <v>6000</v>
      </c>
      <c r="AD165" s="44">
        <f t="shared" si="23"/>
        <v>0</v>
      </c>
    </row>
    <row r="166" spans="1:30" s="43" customFormat="1" x14ac:dyDescent="0.25">
      <c r="A166" s="45" t="str">
        <f t="shared" si="24"/>
        <v>PCCAA2303 Total</v>
      </c>
      <c r="B166" s="43" t="s">
        <v>577</v>
      </c>
      <c r="C166" s="46" t="s">
        <v>914</v>
      </c>
      <c r="D166" s="43" t="s">
        <v>577</v>
      </c>
      <c r="E166" s="43" t="s">
        <v>0</v>
      </c>
      <c r="F166" s="43" t="s">
        <v>145</v>
      </c>
      <c r="G166" s="43" t="s">
        <v>3</v>
      </c>
      <c r="H166" s="52" t="s">
        <v>67</v>
      </c>
      <c r="I166" s="70">
        <v>2303</v>
      </c>
      <c r="J166" s="48" t="str">
        <f t="shared" ref="J166:J239" si="31">CONCATENATE(H166,I166)</f>
        <v>PCCAA2303</v>
      </c>
      <c r="K166" s="43" t="str">
        <f>VLOOKUP($H166,'[7]Objective Codes'!$A$4:$F$197,4,FALSE)</f>
        <v>DESIGN/CONSTRUCTION/MAINTENANCE</v>
      </c>
      <c r="L166" s="43" t="str">
        <f>VLOOKUP($H166,'[7]Objective Codes'!$A$4:$F$197,5,FALSE)</f>
        <v>GENERAL</v>
      </c>
      <c r="M166" s="43" t="str">
        <f>VLOOKUP($H166,'[7]Objective Codes'!$A$4:$F$197,6,FALSE)</f>
        <v>GENERAL</v>
      </c>
      <c r="O166" s="22"/>
      <c r="P166" s="49"/>
      <c r="Q166" s="44"/>
      <c r="R166" s="44">
        <f t="shared" si="22"/>
        <v>0</v>
      </c>
      <c r="S166" s="45"/>
      <c r="T166" s="45"/>
      <c r="U166" s="45"/>
      <c r="V166" s="45"/>
      <c r="W166" s="49">
        <f t="shared" si="25"/>
        <v>0</v>
      </c>
      <c r="X166" s="49"/>
      <c r="AC166" s="45"/>
      <c r="AD166" s="44">
        <f t="shared" si="23"/>
        <v>0</v>
      </c>
    </row>
    <row r="167" spans="1:30" s="43" customFormat="1" x14ac:dyDescent="0.25">
      <c r="A167" s="45" t="str">
        <f t="shared" si="24"/>
        <v>PCCAA2324 Total</v>
      </c>
      <c r="B167" s="43" t="s">
        <v>578</v>
      </c>
      <c r="C167" s="46" t="s">
        <v>914</v>
      </c>
      <c r="D167" s="43" t="s">
        <v>578</v>
      </c>
      <c r="E167" s="43" t="s">
        <v>0</v>
      </c>
      <c r="F167" s="43" t="s">
        <v>145</v>
      </c>
      <c r="G167" s="43" t="s">
        <v>3</v>
      </c>
      <c r="H167" s="52" t="s">
        <v>67</v>
      </c>
      <c r="I167" s="70">
        <v>2324</v>
      </c>
      <c r="J167" s="48" t="str">
        <f t="shared" si="31"/>
        <v>PCCAA2324</v>
      </c>
      <c r="K167" s="43" t="str">
        <f>VLOOKUP($H167,'[7]Objective Codes'!$A$4:$F$197,4,FALSE)</f>
        <v>DESIGN/CONSTRUCTION/MAINTENANCE</v>
      </c>
      <c r="L167" s="43" t="str">
        <f>VLOOKUP($H167,'[7]Objective Codes'!$A$4:$F$197,5,FALSE)</f>
        <v>GENERAL</v>
      </c>
      <c r="M167" s="43" t="str">
        <f>VLOOKUP($H167,'[7]Objective Codes'!$A$4:$F$197,6,FALSE)</f>
        <v>GENERAL</v>
      </c>
      <c r="O167" s="22"/>
      <c r="P167" s="49"/>
      <c r="Q167" s="44"/>
      <c r="R167" s="44">
        <f t="shared" si="22"/>
        <v>0</v>
      </c>
      <c r="S167" s="45"/>
      <c r="T167" s="45"/>
      <c r="U167" s="45"/>
      <c r="V167" s="45"/>
      <c r="W167" s="49">
        <f t="shared" si="25"/>
        <v>0</v>
      </c>
      <c r="X167" s="49"/>
      <c r="AC167" s="45"/>
      <c r="AD167" s="44">
        <f t="shared" si="23"/>
        <v>0</v>
      </c>
    </row>
    <row r="168" spans="1:30" s="43" customFormat="1" x14ac:dyDescent="0.25">
      <c r="A168" s="45" t="str">
        <f t="shared" si="24"/>
        <v>PCCAA2341 Total</v>
      </c>
      <c r="B168" s="43" t="s">
        <v>579</v>
      </c>
      <c r="C168" s="46" t="s">
        <v>914</v>
      </c>
      <c r="D168" s="43" t="s">
        <v>579</v>
      </c>
      <c r="E168" s="43" t="s">
        <v>0</v>
      </c>
      <c r="F168" s="43" t="s">
        <v>145</v>
      </c>
      <c r="G168" s="43" t="s">
        <v>3</v>
      </c>
      <c r="H168" s="52" t="s">
        <v>67</v>
      </c>
      <c r="I168" s="70">
        <v>2341</v>
      </c>
      <c r="J168" s="48" t="str">
        <f t="shared" si="31"/>
        <v>PCCAA2341</v>
      </c>
      <c r="K168" s="43" t="str">
        <f>VLOOKUP($H168,'[7]Objective Codes'!$A$4:$F$197,4,FALSE)</f>
        <v>DESIGN/CONSTRUCTION/MAINTENANCE</v>
      </c>
      <c r="L168" s="43" t="str">
        <f>VLOOKUP($H168,'[7]Objective Codes'!$A$4:$F$197,5,FALSE)</f>
        <v>GENERAL</v>
      </c>
      <c r="M168" s="43" t="str">
        <f>VLOOKUP($H168,'[7]Objective Codes'!$A$4:$F$197,6,FALSE)</f>
        <v>GENERAL</v>
      </c>
      <c r="O168" s="22"/>
      <c r="P168" s="49"/>
      <c r="Q168" s="44"/>
      <c r="R168" s="44">
        <f t="shared" si="22"/>
        <v>0</v>
      </c>
      <c r="S168" s="45"/>
      <c r="T168" s="45"/>
      <c r="U168" s="45"/>
      <c r="V168" s="45"/>
      <c r="W168" s="49">
        <f t="shared" si="25"/>
        <v>0</v>
      </c>
      <c r="X168" s="49"/>
      <c r="AC168" s="45"/>
      <c r="AD168" s="44">
        <f t="shared" si="23"/>
        <v>0</v>
      </c>
    </row>
    <row r="169" spans="1:30" s="43" customFormat="1" x14ac:dyDescent="0.25">
      <c r="A169" s="45" t="str">
        <f t="shared" si="24"/>
        <v>PCDAA3040 Total</v>
      </c>
      <c r="B169" s="43" t="s">
        <v>580</v>
      </c>
      <c r="C169" s="46" t="s">
        <v>914</v>
      </c>
      <c r="D169" s="43" t="s">
        <v>580</v>
      </c>
      <c r="E169" s="43" t="s">
        <v>0</v>
      </c>
      <c r="F169" s="43" t="s">
        <v>145</v>
      </c>
      <c r="G169" s="43" t="s">
        <v>4</v>
      </c>
      <c r="H169" s="43" t="s">
        <v>68</v>
      </c>
      <c r="I169" s="69" t="s">
        <v>157</v>
      </c>
      <c r="J169" s="48" t="str">
        <f t="shared" si="31"/>
        <v>PCDAA3040</v>
      </c>
      <c r="K169" s="43" t="str">
        <f>VLOOKUP($H169,'[7]Objective Codes'!$A$4:$F$197,4,FALSE)</f>
        <v>PLANNING/DEVELOPMENT</v>
      </c>
      <c r="L169" s="43" t="str">
        <f>VLOOKUP($H169,'[7]Objective Codes'!$A$4:$F$197,5,FALSE)</f>
        <v>GENERAL</v>
      </c>
      <c r="M169" s="43" t="str">
        <f>VLOOKUP($H169,'[7]Objective Codes'!$A$4:$F$197,6,FALSE)</f>
        <v>GENERAL</v>
      </c>
      <c r="N169" s="43" t="str">
        <f>VLOOKUP(I169,'[7]Subjective Codes'!$C$3:$D$133,2,FALSE)</f>
        <v>PURCHASE OF OCCUPATIONAL EQUIP .</v>
      </c>
      <c r="O169" s="22">
        <v>206</v>
      </c>
      <c r="P169" s="49">
        <v>200</v>
      </c>
      <c r="Q169" s="44">
        <f>+[11]PCDAA!$F$7</f>
        <v>200</v>
      </c>
      <c r="R169" s="44">
        <f t="shared" si="22"/>
        <v>0</v>
      </c>
      <c r="S169" s="45"/>
      <c r="T169" s="45"/>
      <c r="U169" s="44">
        <f>+[11]PCDAA!$G$7</f>
        <v>200</v>
      </c>
      <c r="V169" s="44">
        <f>+[11]PCDAA!$H$7</f>
        <v>200</v>
      </c>
      <c r="W169" s="49">
        <f t="shared" si="25"/>
        <v>0</v>
      </c>
      <c r="X169" s="49"/>
      <c r="AC169" s="45">
        <f>VLOOKUP(A:A,'[9]Bud Info 1.03 11am'!$1:$1048576,11,FALSE)</f>
        <v>200</v>
      </c>
      <c r="AD169" s="44">
        <f t="shared" si="23"/>
        <v>0</v>
      </c>
    </row>
    <row r="170" spans="1:30" s="43" customFormat="1" x14ac:dyDescent="0.25">
      <c r="A170" s="45" t="str">
        <f t="shared" si="24"/>
        <v>PCDAA3701 Total</v>
      </c>
      <c r="B170" s="43" t="s">
        <v>581</v>
      </c>
      <c r="C170" s="46" t="s">
        <v>914</v>
      </c>
      <c r="D170" s="43" t="s">
        <v>581</v>
      </c>
      <c r="E170" s="43" t="s">
        <v>0</v>
      </c>
      <c r="F170" s="43" t="s">
        <v>145</v>
      </c>
      <c r="G170" s="43" t="s">
        <v>4</v>
      </c>
      <c r="H170" s="52" t="s">
        <v>68</v>
      </c>
      <c r="I170" s="70">
        <v>3701</v>
      </c>
      <c r="J170" s="48" t="str">
        <f t="shared" si="31"/>
        <v>PCDAA3701</v>
      </c>
      <c r="K170" s="43" t="str">
        <f>VLOOKUP($H170,'[7]Objective Codes'!$A$4:$F$197,4,FALSE)</f>
        <v>PLANNING/DEVELOPMENT</v>
      </c>
      <c r="L170" s="43" t="str">
        <f>VLOOKUP($H170,'[7]Objective Codes'!$A$4:$F$197,5,FALSE)</f>
        <v>GENERAL</v>
      </c>
      <c r="M170" s="43" t="str">
        <f>VLOOKUP($H170,'[7]Objective Codes'!$A$4:$F$197,6,FALSE)</f>
        <v>GENERAL</v>
      </c>
      <c r="O170" s="22"/>
      <c r="P170" s="49"/>
      <c r="Q170" s="44"/>
      <c r="R170" s="44">
        <f t="shared" si="22"/>
        <v>0</v>
      </c>
      <c r="S170" s="45"/>
      <c r="T170" s="45"/>
      <c r="U170" s="45"/>
      <c r="V170" s="45"/>
      <c r="W170" s="49">
        <f t="shared" si="25"/>
        <v>0</v>
      </c>
      <c r="X170" s="49"/>
      <c r="AC170" s="45"/>
      <c r="AD170" s="44">
        <f t="shared" si="23"/>
        <v>0</v>
      </c>
    </row>
    <row r="171" spans="1:30" s="43" customFormat="1" x14ac:dyDescent="0.25">
      <c r="A171" s="45" t="str">
        <f t="shared" si="24"/>
        <v>PCDAA3721 Total</v>
      </c>
      <c r="B171" s="43" t="s">
        <v>582</v>
      </c>
      <c r="C171" s="46" t="s">
        <v>914</v>
      </c>
      <c r="D171" s="43" t="s">
        <v>582</v>
      </c>
      <c r="E171" s="43" t="s">
        <v>0</v>
      </c>
      <c r="F171" s="43" t="s">
        <v>145</v>
      </c>
      <c r="G171" s="43" t="s">
        <v>4</v>
      </c>
      <c r="H171" s="52" t="s">
        <v>68</v>
      </c>
      <c r="I171" s="70">
        <v>3721</v>
      </c>
      <c r="J171" s="48" t="str">
        <f t="shared" si="31"/>
        <v>PCDAA3721</v>
      </c>
      <c r="K171" s="43" t="str">
        <f>VLOOKUP($H171,'[7]Objective Codes'!$A$4:$F$197,4,FALSE)</f>
        <v>PLANNING/DEVELOPMENT</v>
      </c>
      <c r="L171" s="43" t="str">
        <f>VLOOKUP($H171,'[7]Objective Codes'!$A$4:$F$197,5,FALSE)</f>
        <v>GENERAL</v>
      </c>
      <c r="M171" s="43" t="str">
        <f>VLOOKUP($H171,'[7]Objective Codes'!$A$4:$F$197,6,FALSE)</f>
        <v>GENERAL</v>
      </c>
      <c r="O171" s="22"/>
      <c r="P171" s="49"/>
      <c r="Q171" s="44"/>
      <c r="R171" s="44">
        <f t="shared" si="22"/>
        <v>0</v>
      </c>
      <c r="S171" s="45"/>
      <c r="T171" s="45"/>
      <c r="U171" s="45"/>
      <c r="V171" s="45"/>
      <c r="W171" s="49">
        <f t="shared" si="25"/>
        <v>0</v>
      </c>
      <c r="X171" s="49"/>
      <c r="AC171" s="45"/>
      <c r="AD171" s="44">
        <f t="shared" si="23"/>
        <v>0</v>
      </c>
    </row>
    <row r="172" spans="1:30" s="43" customFormat="1" x14ac:dyDescent="0.25">
      <c r="A172" s="45" t="str">
        <f t="shared" si="24"/>
        <v>PCDAA2300 Total</v>
      </c>
      <c r="B172" s="43" t="s">
        <v>583</v>
      </c>
      <c r="C172" s="46" t="s">
        <v>914</v>
      </c>
      <c r="D172" s="43" t="s">
        <v>583</v>
      </c>
      <c r="E172" s="43" t="s">
        <v>0</v>
      </c>
      <c r="F172" s="43" t="s">
        <v>145</v>
      </c>
      <c r="G172" s="43" t="s">
        <v>3</v>
      </c>
      <c r="H172" s="43" t="s">
        <v>68</v>
      </c>
      <c r="I172" s="69" t="s">
        <v>151</v>
      </c>
      <c r="J172" s="48" t="str">
        <f t="shared" si="31"/>
        <v>PCDAA2300</v>
      </c>
      <c r="K172" s="43" t="str">
        <f>VLOOKUP($H172,'[7]Objective Codes'!$A$4:$F$197,4,FALSE)</f>
        <v>PLANNING/DEVELOPMENT</v>
      </c>
      <c r="L172" s="43" t="str">
        <f>VLOOKUP($H172,'[7]Objective Codes'!$A$4:$F$197,5,FALSE)</f>
        <v>GENERAL</v>
      </c>
      <c r="M172" s="43" t="str">
        <f>VLOOKUP($H172,'[7]Objective Codes'!$A$4:$F$197,6,FALSE)</f>
        <v>GENERAL</v>
      </c>
      <c r="N172" s="43" t="str">
        <f>VLOOKUP(I172,'[7]Subjective Codes'!$C$3:$D$133,2,FALSE)</f>
        <v>CAR ALLOWANCES</v>
      </c>
      <c r="O172" s="22">
        <v>4120</v>
      </c>
      <c r="P172" s="49">
        <v>3500</v>
      </c>
      <c r="Q172" s="44">
        <f>+[11]PCDAA!$F$8</f>
        <v>3500</v>
      </c>
      <c r="R172" s="44">
        <f t="shared" si="22"/>
        <v>0</v>
      </c>
      <c r="S172" s="45"/>
      <c r="T172" s="45"/>
      <c r="U172" s="44">
        <f>+[11]PCDAA!$G$8</f>
        <v>3500</v>
      </c>
      <c r="V172" s="44">
        <f>+[11]PCDAA!$H$8</f>
        <v>3500</v>
      </c>
      <c r="W172" s="49">
        <f t="shared" si="25"/>
        <v>0</v>
      </c>
      <c r="X172" s="49"/>
      <c r="AC172" s="45">
        <f>VLOOKUP(A:A,'[9]Bud Info 1.03 11am'!$1:$1048576,11,FALSE)</f>
        <v>3500</v>
      </c>
      <c r="AD172" s="44">
        <f t="shared" si="23"/>
        <v>0</v>
      </c>
    </row>
    <row r="173" spans="1:30" s="43" customFormat="1" x14ac:dyDescent="0.25">
      <c r="A173" s="45" t="str">
        <f t="shared" si="24"/>
        <v>PCDAA2303 Total</v>
      </c>
      <c r="B173" s="43" t="s">
        <v>584</v>
      </c>
      <c r="C173" s="46" t="s">
        <v>914</v>
      </c>
      <c r="D173" s="43" t="s">
        <v>584</v>
      </c>
      <c r="E173" s="43" t="s">
        <v>0</v>
      </c>
      <c r="F173" s="43" t="s">
        <v>145</v>
      </c>
      <c r="G173" s="43" t="s">
        <v>3</v>
      </c>
      <c r="H173" s="52" t="s">
        <v>68</v>
      </c>
      <c r="I173" s="70">
        <v>2303</v>
      </c>
      <c r="J173" s="48" t="str">
        <f t="shared" si="31"/>
        <v>PCDAA2303</v>
      </c>
      <c r="K173" s="43" t="str">
        <f>VLOOKUP($H173,'[7]Objective Codes'!$A$4:$F$197,4,FALSE)</f>
        <v>PLANNING/DEVELOPMENT</v>
      </c>
      <c r="L173" s="43" t="str">
        <f>VLOOKUP($H173,'[7]Objective Codes'!$A$4:$F$197,5,FALSE)</f>
        <v>GENERAL</v>
      </c>
      <c r="M173" s="43" t="str">
        <f>VLOOKUP($H173,'[7]Objective Codes'!$A$4:$F$197,6,FALSE)</f>
        <v>GENERAL</v>
      </c>
      <c r="O173" s="22"/>
      <c r="P173" s="49"/>
      <c r="Q173" s="44"/>
      <c r="R173" s="44">
        <f t="shared" si="22"/>
        <v>0</v>
      </c>
      <c r="S173" s="45"/>
      <c r="T173" s="45"/>
      <c r="U173" s="45"/>
      <c r="V173" s="45"/>
      <c r="W173" s="49">
        <f t="shared" si="25"/>
        <v>0</v>
      </c>
      <c r="X173" s="49"/>
      <c r="AC173" s="45"/>
      <c r="AD173" s="44">
        <f t="shared" si="23"/>
        <v>0</v>
      </c>
    </row>
    <row r="174" spans="1:30" s="43" customFormat="1" x14ac:dyDescent="0.25">
      <c r="A174" s="45" t="str">
        <f t="shared" si="24"/>
        <v>PCDAA2320 Total</v>
      </c>
      <c r="B174" s="43" t="s">
        <v>871</v>
      </c>
      <c r="C174" s="46" t="s">
        <v>914</v>
      </c>
      <c r="D174" s="43" t="s">
        <v>871</v>
      </c>
      <c r="E174" s="43" t="s">
        <v>0</v>
      </c>
      <c r="F174" s="43" t="s">
        <v>145</v>
      </c>
      <c r="G174" s="43" t="s">
        <v>3</v>
      </c>
      <c r="H174" s="52" t="s">
        <v>68</v>
      </c>
      <c r="I174" s="70">
        <v>2320</v>
      </c>
      <c r="J174" s="48" t="str">
        <f t="shared" ref="J174" si="32">CONCATENATE(H174,I174)</f>
        <v>PCDAA2320</v>
      </c>
      <c r="K174" s="43" t="str">
        <f>VLOOKUP($H174,'[7]Objective Codes'!$A$4:$F$197,4,FALSE)</f>
        <v>PLANNING/DEVELOPMENT</v>
      </c>
      <c r="L174" s="43" t="str">
        <f>VLOOKUP($H174,'[7]Objective Codes'!$A$4:$F$197,5,FALSE)</f>
        <v>GENERAL</v>
      </c>
      <c r="M174" s="43" t="str">
        <f>VLOOKUP($H174,'[7]Objective Codes'!$A$4:$F$197,6,FALSE)</f>
        <v>GENERAL</v>
      </c>
      <c r="O174" s="22"/>
      <c r="P174" s="49"/>
      <c r="Q174" s="44"/>
      <c r="R174" s="44">
        <f t="shared" si="22"/>
        <v>0</v>
      </c>
      <c r="S174" s="45"/>
      <c r="T174" s="45"/>
      <c r="U174" s="45"/>
      <c r="V174" s="45"/>
      <c r="W174" s="49">
        <f t="shared" si="25"/>
        <v>0</v>
      </c>
      <c r="X174" s="49"/>
      <c r="AC174" s="45"/>
      <c r="AD174" s="44">
        <f t="shared" si="23"/>
        <v>0</v>
      </c>
    </row>
    <row r="175" spans="1:30" s="43" customFormat="1" x14ac:dyDescent="0.25">
      <c r="A175" s="45" t="str">
        <f t="shared" si="24"/>
        <v>PCDAA2324 Total</v>
      </c>
      <c r="B175" s="43" t="s">
        <v>585</v>
      </c>
      <c r="C175" s="46" t="s">
        <v>914</v>
      </c>
      <c r="D175" s="43" t="s">
        <v>585</v>
      </c>
      <c r="E175" s="43" t="s">
        <v>0</v>
      </c>
      <c r="F175" s="43" t="s">
        <v>145</v>
      </c>
      <c r="G175" s="43" t="s">
        <v>3</v>
      </c>
      <c r="H175" s="52" t="s">
        <v>68</v>
      </c>
      <c r="I175" s="70">
        <v>2324</v>
      </c>
      <c r="J175" s="48" t="str">
        <f t="shared" si="31"/>
        <v>PCDAA2324</v>
      </c>
      <c r="K175" s="43" t="str">
        <f>VLOOKUP($H175,'[7]Objective Codes'!$A$4:$F$197,4,FALSE)</f>
        <v>PLANNING/DEVELOPMENT</v>
      </c>
      <c r="L175" s="43" t="str">
        <f>VLOOKUP($H175,'[7]Objective Codes'!$A$4:$F$197,5,FALSE)</f>
        <v>GENERAL</v>
      </c>
      <c r="M175" s="43" t="str">
        <f>VLOOKUP($H175,'[7]Objective Codes'!$A$4:$F$197,6,FALSE)</f>
        <v>GENERAL</v>
      </c>
      <c r="O175" s="22"/>
      <c r="P175" s="49"/>
      <c r="Q175" s="44"/>
      <c r="R175" s="44">
        <f t="shared" si="22"/>
        <v>0</v>
      </c>
      <c r="S175" s="45"/>
      <c r="T175" s="45"/>
      <c r="U175" s="45"/>
      <c r="V175" s="45"/>
      <c r="W175" s="49">
        <f t="shared" si="25"/>
        <v>0</v>
      </c>
      <c r="X175" s="49"/>
      <c r="AC175" s="45"/>
      <c r="AD175" s="44">
        <f t="shared" si="23"/>
        <v>0</v>
      </c>
    </row>
    <row r="176" spans="1:30" s="43" customFormat="1" x14ac:dyDescent="0.25">
      <c r="A176" s="45" t="str">
        <f t="shared" si="24"/>
        <v>PCDAA2341 Total</v>
      </c>
      <c r="B176" s="43" t="s">
        <v>586</v>
      </c>
      <c r="C176" s="46" t="s">
        <v>914</v>
      </c>
      <c r="D176" s="43" t="s">
        <v>586</v>
      </c>
      <c r="E176" s="43" t="s">
        <v>0</v>
      </c>
      <c r="F176" s="43" t="s">
        <v>145</v>
      </c>
      <c r="G176" s="43" t="s">
        <v>3</v>
      </c>
      <c r="H176" s="52" t="s">
        <v>68</v>
      </c>
      <c r="I176" s="70">
        <v>2341</v>
      </c>
      <c r="J176" s="48" t="str">
        <f t="shared" si="31"/>
        <v>PCDAA2341</v>
      </c>
      <c r="K176" s="43" t="str">
        <f>VLOOKUP($H176,'[7]Objective Codes'!$A$4:$F$197,4,FALSE)</f>
        <v>PLANNING/DEVELOPMENT</v>
      </c>
      <c r="L176" s="43" t="str">
        <f>VLOOKUP($H176,'[7]Objective Codes'!$A$4:$F$197,5,FALSE)</f>
        <v>GENERAL</v>
      </c>
      <c r="M176" s="43" t="str">
        <f>VLOOKUP($H176,'[7]Objective Codes'!$A$4:$F$197,6,FALSE)</f>
        <v>GENERAL</v>
      </c>
      <c r="O176" s="22"/>
      <c r="P176" s="49"/>
      <c r="Q176" s="44"/>
      <c r="R176" s="44">
        <f t="shared" si="22"/>
        <v>0</v>
      </c>
      <c r="S176" s="45"/>
      <c r="T176" s="45"/>
      <c r="U176" s="45"/>
      <c r="V176" s="45"/>
      <c r="W176" s="49">
        <f t="shared" si="25"/>
        <v>0</v>
      </c>
      <c r="X176" s="49"/>
      <c r="AC176" s="45"/>
      <c r="AD176" s="44">
        <f t="shared" si="23"/>
        <v>0</v>
      </c>
    </row>
    <row r="177" spans="1:30" s="43" customFormat="1" x14ac:dyDescent="0.25">
      <c r="A177" s="45" t="str">
        <f t="shared" si="24"/>
        <v>PCEAA3040 Total</v>
      </c>
      <c r="B177" s="43" t="s">
        <v>587</v>
      </c>
      <c r="C177" s="46" t="s">
        <v>914</v>
      </c>
      <c r="D177" s="43" t="s">
        <v>587</v>
      </c>
      <c r="E177" s="43" t="s">
        <v>0</v>
      </c>
      <c r="F177" s="43" t="s">
        <v>145</v>
      </c>
      <c r="G177" s="43" t="s">
        <v>4</v>
      </c>
      <c r="H177" s="43" t="s">
        <v>69</v>
      </c>
      <c r="I177" s="69" t="s">
        <v>157</v>
      </c>
      <c r="J177" s="48" t="str">
        <f t="shared" si="31"/>
        <v>PCEAA3040</v>
      </c>
      <c r="K177" s="43" t="str">
        <f>VLOOKUP($H177,'[7]Objective Codes'!$A$4:$F$197,4,FALSE)</f>
        <v>ADMINISTRATION</v>
      </c>
      <c r="L177" s="43" t="str">
        <f>VLOOKUP($H177,'[7]Objective Codes'!$A$4:$F$197,5,FALSE)</f>
        <v>GENERAL</v>
      </c>
      <c r="M177" s="43" t="str">
        <f>VLOOKUP($H177,'[7]Objective Codes'!$A$4:$F$197,6,FALSE)</f>
        <v>GENERAL</v>
      </c>
      <c r="N177" s="43" t="str">
        <f>VLOOKUP(I177,'[7]Subjective Codes'!$C$3:$D$133,2,FALSE)</f>
        <v>PURCHASE OF OCCUPATIONAL EQUIP .</v>
      </c>
      <c r="O177" s="22">
        <v>103</v>
      </c>
      <c r="P177" s="49">
        <v>100</v>
      </c>
      <c r="Q177" s="44">
        <f>+[11]PCEAA!$F$5</f>
        <v>100</v>
      </c>
      <c r="R177" s="44">
        <f t="shared" si="22"/>
        <v>0</v>
      </c>
      <c r="S177" s="45"/>
      <c r="T177" s="45"/>
      <c r="U177" s="44">
        <f>+[11]PCEAA!$G$5</f>
        <v>100</v>
      </c>
      <c r="V177" s="44">
        <f>+[11]PCEAA!$H$5</f>
        <v>100</v>
      </c>
      <c r="W177" s="49">
        <f t="shared" si="25"/>
        <v>0</v>
      </c>
      <c r="X177" s="49"/>
      <c r="AC177" s="45">
        <f>VLOOKUP(A:A,'[9]Bud Info 1.03 11am'!$1:$1048576,11,FALSE)</f>
        <v>100</v>
      </c>
      <c r="AD177" s="44">
        <f t="shared" si="23"/>
        <v>0</v>
      </c>
    </row>
    <row r="178" spans="1:30" s="43" customFormat="1" x14ac:dyDescent="0.25">
      <c r="A178" s="45" t="str">
        <f t="shared" si="24"/>
        <v>PCEAA3220 Total</v>
      </c>
      <c r="B178" s="43" t="s">
        <v>588</v>
      </c>
      <c r="C178" s="46" t="s">
        <v>914</v>
      </c>
      <c r="D178" s="43" t="s">
        <v>588</v>
      </c>
      <c r="E178" s="43" t="s">
        <v>0</v>
      </c>
      <c r="F178" s="43" t="s">
        <v>145</v>
      </c>
      <c r="G178" s="43" t="s">
        <v>4</v>
      </c>
      <c r="H178" s="52" t="s">
        <v>69</v>
      </c>
      <c r="I178" s="70">
        <v>3220</v>
      </c>
      <c r="J178" s="48" t="str">
        <f t="shared" si="31"/>
        <v>PCEAA3220</v>
      </c>
      <c r="K178" s="43" t="str">
        <f>VLOOKUP($H178,'[7]Objective Codes'!$A$4:$F$197,4,FALSE)</f>
        <v>ADMINISTRATION</v>
      </c>
      <c r="L178" s="43" t="str">
        <f>VLOOKUP($H178,'[7]Objective Codes'!$A$4:$F$197,5,FALSE)</f>
        <v>GENERAL</v>
      </c>
      <c r="M178" s="43" t="str">
        <f>VLOOKUP($H178,'[7]Objective Codes'!$A$4:$F$197,6,FALSE)</f>
        <v>GENERAL</v>
      </c>
      <c r="O178" s="22"/>
      <c r="P178" s="49"/>
      <c r="Q178" s="44"/>
      <c r="R178" s="44">
        <f t="shared" si="22"/>
        <v>0</v>
      </c>
      <c r="S178" s="45"/>
      <c r="T178" s="45"/>
      <c r="U178" s="45"/>
      <c r="V178" s="45"/>
      <c r="W178" s="49">
        <f t="shared" si="25"/>
        <v>0</v>
      </c>
      <c r="X178" s="49"/>
      <c r="AC178" s="45"/>
      <c r="AD178" s="44">
        <f t="shared" si="23"/>
        <v>0</v>
      </c>
    </row>
    <row r="179" spans="1:30" s="43" customFormat="1" x14ac:dyDescent="0.25">
      <c r="A179" s="45" t="str">
        <f t="shared" si="24"/>
        <v>PCEAA2300 Total</v>
      </c>
      <c r="B179" s="43" t="s">
        <v>589</v>
      </c>
      <c r="C179" s="46" t="s">
        <v>914</v>
      </c>
      <c r="D179" s="43" t="s">
        <v>589</v>
      </c>
      <c r="E179" s="43" t="s">
        <v>0</v>
      </c>
      <c r="F179" s="43" t="s">
        <v>145</v>
      </c>
      <c r="G179" s="43" t="s">
        <v>3</v>
      </c>
      <c r="H179" s="43" t="s">
        <v>69</v>
      </c>
      <c r="I179" s="69" t="s">
        <v>151</v>
      </c>
      <c r="J179" s="48" t="str">
        <f t="shared" si="31"/>
        <v>PCEAA2300</v>
      </c>
      <c r="K179" s="43" t="str">
        <f>VLOOKUP($H179,'[7]Objective Codes'!$A$4:$F$197,4,FALSE)</f>
        <v>ADMINISTRATION</v>
      </c>
      <c r="L179" s="43" t="str">
        <f>VLOOKUP($H179,'[7]Objective Codes'!$A$4:$F$197,5,FALSE)</f>
        <v>GENERAL</v>
      </c>
      <c r="M179" s="43" t="str">
        <f>VLOOKUP($H179,'[7]Objective Codes'!$A$4:$F$197,6,FALSE)</f>
        <v>GENERAL</v>
      </c>
      <c r="N179" s="43" t="str">
        <f>VLOOKUP(I179,'[7]Subjective Codes'!$C$3:$D$133,2,FALSE)</f>
        <v>CAR ALLOWANCES</v>
      </c>
      <c r="O179" s="22">
        <v>1545</v>
      </c>
      <c r="P179" s="49">
        <v>1500</v>
      </c>
      <c r="Q179" s="44">
        <f>+[11]PCEAA!$F$6</f>
        <v>1500</v>
      </c>
      <c r="R179" s="44">
        <f t="shared" si="22"/>
        <v>0</v>
      </c>
      <c r="S179" s="45"/>
      <c r="T179" s="45"/>
      <c r="U179" s="44">
        <f>+[11]PCEAA!$G$6</f>
        <v>1500</v>
      </c>
      <c r="V179" s="44">
        <f>+[11]PCEAA!$H$6</f>
        <v>1500</v>
      </c>
      <c r="W179" s="49">
        <f t="shared" si="25"/>
        <v>0</v>
      </c>
      <c r="X179" s="49"/>
      <c r="AC179" s="45">
        <f>VLOOKUP(A:A,'[9]Bud Info 1.03 11am'!$1:$1048576,11,FALSE)</f>
        <v>1500</v>
      </c>
      <c r="AD179" s="44">
        <f t="shared" si="23"/>
        <v>0</v>
      </c>
    </row>
    <row r="180" spans="1:30" s="43" customFormat="1" x14ac:dyDescent="0.25">
      <c r="A180" s="45" t="str">
        <f t="shared" si="24"/>
        <v>PCEAA2303 Total</v>
      </c>
      <c r="B180" s="43" t="s">
        <v>590</v>
      </c>
      <c r="C180" s="46" t="s">
        <v>914</v>
      </c>
      <c r="D180" s="43" t="s">
        <v>590</v>
      </c>
      <c r="E180" s="43" t="s">
        <v>0</v>
      </c>
      <c r="F180" s="43" t="s">
        <v>145</v>
      </c>
      <c r="G180" s="43" t="s">
        <v>3</v>
      </c>
      <c r="H180" s="52" t="s">
        <v>69</v>
      </c>
      <c r="I180" s="70">
        <v>2303</v>
      </c>
      <c r="J180" s="48" t="str">
        <f t="shared" si="31"/>
        <v>PCEAA2303</v>
      </c>
      <c r="K180" s="43" t="str">
        <f>VLOOKUP($H180,'[7]Objective Codes'!$A$4:$F$197,4,FALSE)</f>
        <v>ADMINISTRATION</v>
      </c>
      <c r="L180" s="43" t="str">
        <f>VLOOKUP($H180,'[7]Objective Codes'!$A$4:$F$197,5,FALSE)</f>
        <v>GENERAL</v>
      </c>
      <c r="M180" s="43" t="str">
        <f>VLOOKUP($H180,'[7]Objective Codes'!$A$4:$F$197,6,FALSE)</f>
        <v>GENERAL</v>
      </c>
      <c r="O180" s="22"/>
      <c r="P180" s="49"/>
      <c r="Q180" s="44"/>
      <c r="R180" s="44">
        <f t="shared" si="22"/>
        <v>0</v>
      </c>
      <c r="S180" s="45"/>
      <c r="T180" s="45"/>
      <c r="U180" s="45"/>
      <c r="V180" s="45"/>
      <c r="W180" s="49">
        <f t="shared" si="25"/>
        <v>0</v>
      </c>
      <c r="X180" s="49"/>
      <c r="AC180" s="45"/>
      <c r="AD180" s="44">
        <f t="shared" si="23"/>
        <v>0</v>
      </c>
    </row>
    <row r="181" spans="1:30" s="43" customFormat="1" x14ac:dyDescent="0.25">
      <c r="A181" s="45" t="str">
        <f t="shared" si="24"/>
        <v>PCEAA2320 Total</v>
      </c>
      <c r="B181" s="43" t="s">
        <v>591</v>
      </c>
      <c r="C181" s="46" t="s">
        <v>914</v>
      </c>
      <c r="D181" s="43" t="s">
        <v>591</v>
      </c>
      <c r="E181" s="43" t="s">
        <v>0</v>
      </c>
      <c r="F181" s="43" t="s">
        <v>145</v>
      </c>
      <c r="G181" s="43" t="s">
        <v>3</v>
      </c>
      <c r="H181" s="52" t="s">
        <v>69</v>
      </c>
      <c r="I181" s="70">
        <v>2320</v>
      </c>
      <c r="J181" s="48" t="str">
        <f t="shared" si="31"/>
        <v>PCEAA2320</v>
      </c>
      <c r="K181" s="43" t="str">
        <f>VLOOKUP($H181,'[7]Objective Codes'!$A$4:$F$197,4,FALSE)</f>
        <v>ADMINISTRATION</v>
      </c>
      <c r="L181" s="43" t="str">
        <f>VLOOKUP($H181,'[7]Objective Codes'!$A$4:$F$197,5,FALSE)</f>
        <v>GENERAL</v>
      </c>
      <c r="M181" s="43" t="str">
        <f>VLOOKUP($H181,'[7]Objective Codes'!$A$4:$F$197,6,FALSE)</f>
        <v>GENERAL</v>
      </c>
      <c r="O181" s="22"/>
      <c r="P181" s="49"/>
      <c r="Q181" s="44"/>
      <c r="R181" s="44">
        <f t="shared" si="22"/>
        <v>0</v>
      </c>
      <c r="S181" s="45"/>
      <c r="T181" s="45"/>
      <c r="U181" s="45"/>
      <c r="V181" s="45"/>
      <c r="W181" s="49">
        <f t="shared" si="25"/>
        <v>0</v>
      </c>
      <c r="X181" s="49"/>
      <c r="AC181" s="45"/>
      <c r="AD181" s="44">
        <f t="shared" si="23"/>
        <v>0</v>
      </c>
    </row>
    <row r="182" spans="1:30" s="43" customFormat="1" x14ac:dyDescent="0.25">
      <c r="A182" s="45" t="str">
        <f t="shared" si="24"/>
        <v>PCEAA2341 Total</v>
      </c>
      <c r="B182" s="43" t="s">
        <v>592</v>
      </c>
      <c r="C182" s="46" t="s">
        <v>914</v>
      </c>
      <c r="D182" s="43" t="s">
        <v>592</v>
      </c>
      <c r="E182" s="43" t="s">
        <v>0</v>
      </c>
      <c r="F182" s="43" t="s">
        <v>145</v>
      </c>
      <c r="G182" s="43" t="s">
        <v>3</v>
      </c>
      <c r="H182" s="52" t="s">
        <v>69</v>
      </c>
      <c r="I182" s="70">
        <v>2341</v>
      </c>
      <c r="J182" s="48" t="str">
        <f t="shared" si="31"/>
        <v>PCEAA2341</v>
      </c>
      <c r="K182" s="43" t="str">
        <f>VLOOKUP($H182,'[7]Objective Codes'!$A$4:$F$197,4,FALSE)</f>
        <v>ADMINISTRATION</v>
      </c>
      <c r="L182" s="43" t="str">
        <f>VLOOKUP($H182,'[7]Objective Codes'!$A$4:$F$197,5,FALSE)</f>
        <v>GENERAL</v>
      </c>
      <c r="M182" s="43" t="str">
        <f>VLOOKUP($H182,'[7]Objective Codes'!$A$4:$F$197,6,FALSE)</f>
        <v>GENERAL</v>
      </c>
      <c r="O182" s="22"/>
      <c r="P182" s="49"/>
      <c r="Q182" s="44"/>
      <c r="R182" s="44">
        <f t="shared" si="22"/>
        <v>0</v>
      </c>
      <c r="S182" s="45"/>
      <c r="T182" s="45"/>
      <c r="U182" s="45"/>
      <c r="V182" s="45"/>
      <c r="W182" s="49">
        <f t="shared" si="25"/>
        <v>0</v>
      </c>
      <c r="X182" s="49"/>
      <c r="AC182" s="45"/>
      <c r="AD182" s="44">
        <f t="shared" si="23"/>
        <v>0</v>
      </c>
    </row>
    <row r="183" spans="1:30" s="43" customFormat="1" x14ac:dyDescent="0.25">
      <c r="A183" s="45" t="str">
        <f t="shared" si="24"/>
        <v>PCFAA2320 Total</v>
      </c>
      <c r="B183" s="43" t="s">
        <v>872</v>
      </c>
      <c r="C183" s="46" t="s">
        <v>914</v>
      </c>
      <c r="D183" s="43" t="s">
        <v>872</v>
      </c>
      <c r="E183" s="43" t="s">
        <v>0</v>
      </c>
      <c r="F183" s="43" t="s">
        <v>145</v>
      </c>
      <c r="G183" s="43" t="s">
        <v>4</v>
      </c>
      <c r="H183" s="43" t="s">
        <v>70</v>
      </c>
      <c r="I183" s="47" t="s">
        <v>153</v>
      </c>
      <c r="J183" s="48" t="str">
        <f t="shared" ref="J183" si="33">CONCATENATE(H183,I183)</f>
        <v>PCFAA2320</v>
      </c>
      <c r="K183" s="43" t="str">
        <f>VLOOKUP($H183,'[7]Objective Codes'!$A$4:$F$197,4,FALSE)</f>
        <v>PLANNING &amp; ENVIRONMENTAL</v>
      </c>
      <c r="L183" s="43" t="str">
        <f>VLOOKUP($H183,'[7]Objective Codes'!$A$4:$F$197,5,FALSE)</f>
        <v>GENERAL</v>
      </c>
      <c r="M183" s="43" t="str">
        <f>VLOOKUP($H183,'[7]Objective Codes'!$A$4:$F$197,6,FALSE)</f>
        <v>GENERAL</v>
      </c>
      <c r="O183" s="22"/>
      <c r="P183" s="49"/>
      <c r="Q183" s="44"/>
      <c r="R183" s="44">
        <f t="shared" si="22"/>
        <v>0</v>
      </c>
      <c r="S183" s="45"/>
      <c r="T183" s="45"/>
      <c r="U183" s="45"/>
      <c r="V183" s="45"/>
      <c r="W183" s="49">
        <f t="shared" si="25"/>
        <v>0</v>
      </c>
      <c r="X183" s="49"/>
      <c r="AC183" s="45"/>
      <c r="AD183" s="44">
        <f t="shared" si="23"/>
        <v>0</v>
      </c>
    </row>
    <row r="184" spans="1:30" s="43" customFormat="1" x14ac:dyDescent="0.25">
      <c r="A184" s="45" t="str">
        <f t="shared" si="24"/>
        <v>PCFAA2341 Total</v>
      </c>
      <c r="B184" s="43" t="s">
        <v>873</v>
      </c>
      <c r="C184" s="46" t="s">
        <v>914</v>
      </c>
      <c r="D184" s="43" t="s">
        <v>873</v>
      </c>
      <c r="E184" s="43" t="s">
        <v>0</v>
      </c>
      <c r="F184" s="43" t="s">
        <v>145</v>
      </c>
      <c r="G184" s="43" t="s">
        <v>4</v>
      </c>
      <c r="H184" s="43" t="s">
        <v>70</v>
      </c>
      <c r="I184" s="47" t="s">
        <v>156</v>
      </c>
      <c r="J184" s="48" t="str">
        <f t="shared" ref="J184" si="34">CONCATENATE(H184,I184)</f>
        <v>PCFAA2341</v>
      </c>
      <c r="K184" s="43" t="str">
        <f>VLOOKUP($H184,'[7]Objective Codes'!$A$4:$F$197,4,FALSE)</f>
        <v>PLANNING &amp; ENVIRONMENTAL</v>
      </c>
      <c r="L184" s="43" t="str">
        <f>VLOOKUP($H184,'[7]Objective Codes'!$A$4:$F$197,5,FALSE)</f>
        <v>GENERAL</v>
      </c>
      <c r="M184" s="43" t="str">
        <f>VLOOKUP($H184,'[7]Objective Codes'!$A$4:$F$197,6,FALSE)</f>
        <v>GENERAL</v>
      </c>
      <c r="O184" s="22"/>
      <c r="P184" s="49"/>
      <c r="Q184" s="44"/>
      <c r="R184" s="44">
        <f t="shared" si="22"/>
        <v>0</v>
      </c>
      <c r="S184" s="45"/>
      <c r="T184" s="45"/>
      <c r="U184" s="45"/>
      <c r="V184" s="45"/>
      <c r="W184" s="49">
        <f t="shared" si="25"/>
        <v>0</v>
      </c>
      <c r="X184" s="49"/>
      <c r="AC184" s="45"/>
      <c r="AD184" s="44">
        <f t="shared" si="23"/>
        <v>0</v>
      </c>
    </row>
    <row r="185" spans="1:30" s="43" customFormat="1" x14ac:dyDescent="0.25">
      <c r="A185" s="45" t="str">
        <f t="shared" si="24"/>
        <v>PCFAA3040 Total</v>
      </c>
      <c r="B185" s="43" t="s">
        <v>593</v>
      </c>
      <c r="C185" s="46" t="s">
        <v>914</v>
      </c>
      <c r="D185" s="43" t="s">
        <v>593</v>
      </c>
      <c r="E185" s="43" t="s">
        <v>0</v>
      </c>
      <c r="F185" s="43" t="s">
        <v>145</v>
      </c>
      <c r="G185" s="43" t="s">
        <v>4</v>
      </c>
      <c r="H185" s="43" t="s">
        <v>70</v>
      </c>
      <c r="I185" s="47" t="s">
        <v>157</v>
      </c>
      <c r="J185" s="48" t="str">
        <f t="shared" si="31"/>
        <v>PCFAA3040</v>
      </c>
      <c r="K185" s="43" t="str">
        <f>VLOOKUP($H185,'[7]Objective Codes'!$A$4:$F$197,4,FALSE)</f>
        <v>PLANNING &amp; ENVIRONMENTAL</v>
      </c>
      <c r="L185" s="43" t="str">
        <f>VLOOKUP($H185,'[7]Objective Codes'!$A$4:$F$197,5,FALSE)</f>
        <v>GENERAL</v>
      </c>
      <c r="M185" s="43" t="str">
        <f>VLOOKUP($H185,'[7]Objective Codes'!$A$4:$F$197,6,FALSE)</f>
        <v>GENERAL</v>
      </c>
      <c r="N185" s="43" t="str">
        <f>VLOOKUP(I185,'[7]Subjective Codes'!$C$3:$D$133,2,FALSE)</f>
        <v>PURCHASE OF OCCUPATIONAL EQUIP .</v>
      </c>
      <c r="O185" s="22">
        <v>4120</v>
      </c>
      <c r="P185" s="49"/>
      <c r="Q185" s="44"/>
      <c r="R185" s="44">
        <f t="shared" si="22"/>
        <v>0</v>
      </c>
      <c r="S185" s="45"/>
      <c r="T185" s="45"/>
      <c r="U185" s="45"/>
      <c r="V185" s="45"/>
      <c r="W185" s="49">
        <f t="shared" si="25"/>
        <v>0</v>
      </c>
      <c r="X185" s="49"/>
      <c r="AC185" s="45">
        <f>VLOOKUP(A:A,'[9]Bud Info 1.03 11am'!$1:$1048576,11,FALSE)</f>
        <v>0</v>
      </c>
      <c r="AD185" s="44">
        <f t="shared" si="23"/>
        <v>0</v>
      </c>
    </row>
    <row r="186" spans="1:30" s="43" customFormat="1" x14ac:dyDescent="0.25">
      <c r="A186" s="45" t="str">
        <f t="shared" si="24"/>
        <v>PCFAA3041 Total</v>
      </c>
      <c r="B186" s="43" t="s">
        <v>594</v>
      </c>
      <c r="C186" s="46" t="s">
        <v>914</v>
      </c>
      <c r="D186" s="43" t="s">
        <v>594</v>
      </c>
      <c r="E186" s="43" t="s">
        <v>0</v>
      </c>
      <c r="F186" s="43" t="s">
        <v>145</v>
      </c>
      <c r="G186" s="43" t="s">
        <v>4</v>
      </c>
      <c r="H186" s="52" t="s">
        <v>70</v>
      </c>
      <c r="I186" s="53">
        <v>3041</v>
      </c>
      <c r="J186" s="48" t="str">
        <f t="shared" si="31"/>
        <v>PCFAA3041</v>
      </c>
      <c r="K186" s="43" t="str">
        <f>VLOOKUP($H186,'[7]Objective Codes'!$A$4:$F$197,4,FALSE)</f>
        <v>PLANNING &amp; ENVIRONMENTAL</v>
      </c>
      <c r="L186" s="43" t="str">
        <f>VLOOKUP($H186,'[7]Objective Codes'!$A$4:$F$197,5,FALSE)</f>
        <v>GENERAL</v>
      </c>
      <c r="M186" s="43" t="str">
        <f>VLOOKUP($H186,'[7]Objective Codes'!$A$4:$F$197,6,FALSE)</f>
        <v>GENERAL</v>
      </c>
      <c r="O186" s="22"/>
      <c r="P186" s="49"/>
      <c r="Q186" s="44"/>
      <c r="R186" s="44">
        <f t="shared" si="22"/>
        <v>0</v>
      </c>
      <c r="S186" s="45"/>
      <c r="T186" s="45"/>
      <c r="U186" s="45"/>
      <c r="V186" s="45"/>
      <c r="W186" s="49">
        <f t="shared" si="25"/>
        <v>0</v>
      </c>
      <c r="X186" s="49"/>
      <c r="AC186" s="45"/>
      <c r="AD186" s="44">
        <f t="shared" si="23"/>
        <v>0</v>
      </c>
    </row>
    <row r="187" spans="1:30" s="43" customFormat="1" x14ac:dyDescent="0.25">
      <c r="A187" s="45" t="str">
        <f t="shared" si="24"/>
        <v>PCCAA3056 Total</v>
      </c>
      <c r="B187" s="43" t="s">
        <v>918</v>
      </c>
      <c r="C187" s="46" t="s">
        <v>914</v>
      </c>
      <c r="D187" s="43" t="s">
        <v>918</v>
      </c>
      <c r="E187" s="43" t="s">
        <v>0</v>
      </c>
      <c r="F187" s="43" t="s">
        <v>145</v>
      </c>
      <c r="G187" s="43" t="s">
        <v>4</v>
      </c>
      <c r="H187" s="43" t="s">
        <v>67</v>
      </c>
      <c r="I187" s="69" t="s">
        <v>158</v>
      </c>
      <c r="J187" s="48" t="str">
        <f t="shared" si="31"/>
        <v>PCCAA3056</v>
      </c>
      <c r="K187" s="43" t="str">
        <f>VLOOKUP($H187,'[7]Objective Codes'!$A$4:$F$197,4,FALSE)</f>
        <v>DESIGN/CONSTRUCTION/MAINTENANCE</v>
      </c>
      <c r="L187" s="43" t="str">
        <f>VLOOKUP($H187,'[7]Objective Codes'!$A$4:$F$197,5,FALSE)</f>
        <v>GENERAL</v>
      </c>
      <c r="M187" s="43" t="str">
        <f>VLOOKUP($H187,'[7]Objective Codes'!$A$4:$F$197,6,FALSE)</f>
        <v>GENERAL</v>
      </c>
      <c r="N187" s="43" t="str">
        <f>VLOOKUP(I187,'[7]Subjective Codes'!$C$3:$D$133,2,FALSE)</f>
        <v>PURCHASE OF GENERAL EQUIPMENT  .</v>
      </c>
      <c r="O187" s="22">
        <v>7313</v>
      </c>
      <c r="P187" s="49">
        <v>500</v>
      </c>
      <c r="Q187" s="44">
        <f>+[11]PCCAA!$F$7</f>
        <v>500</v>
      </c>
      <c r="R187" s="44">
        <f t="shared" si="22"/>
        <v>0</v>
      </c>
      <c r="S187" s="45"/>
      <c r="T187" s="45"/>
      <c r="U187" s="44">
        <f>+[11]PCCAA!$G$7</f>
        <v>525</v>
      </c>
      <c r="V187" s="44">
        <f>+[11]PCCAA!$H$7</f>
        <v>550</v>
      </c>
      <c r="W187" s="49">
        <f t="shared" si="25"/>
        <v>50</v>
      </c>
      <c r="X187" s="49"/>
      <c r="AC187" s="45">
        <f>VLOOKUP(A:A,'[9]Bud Info 1.03 11am'!$1:$1048576,11,FALSE)</f>
        <v>500</v>
      </c>
      <c r="AD187" s="44">
        <f t="shared" si="23"/>
        <v>0</v>
      </c>
    </row>
    <row r="188" spans="1:30" s="43" customFormat="1" x14ac:dyDescent="0.25">
      <c r="A188" s="45" t="str">
        <f t="shared" si="24"/>
        <v>PCFAA3070 Total</v>
      </c>
      <c r="B188" s="43" t="s">
        <v>595</v>
      </c>
      <c r="C188" s="46" t="s">
        <v>914</v>
      </c>
      <c r="D188" s="43" t="s">
        <v>595</v>
      </c>
      <c r="E188" s="43" t="s">
        <v>0</v>
      </c>
      <c r="F188" s="43" t="s">
        <v>145</v>
      </c>
      <c r="G188" s="43" t="s">
        <v>4</v>
      </c>
      <c r="H188" s="52" t="s">
        <v>70</v>
      </c>
      <c r="I188" s="53">
        <v>3070</v>
      </c>
      <c r="J188" s="48" t="str">
        <f t="shared" si="31"/>
        <v>PCFAA3070</v>
      </c>
      <c r="K188" s="43" t="str">
        <f>VLOOKUP($H188,'[7]Objective Codes'!$A$4:$F$197,4,FALSE)</f>
        <v>PLANNING &amp; ENVIRONMENTAL</v>
      </c>
      <c r="L188" s="43" t="str">
        <f>VLOOKUP($H188,'[7]Objective Codes'!$A$4:$F$197,5,FALSE)</f>
        <v>GENERAL</v>
      </c>
      <c r="M188" s="43" t="str">
        <f>VLOOKUP($H188,'[7]Objective Codes'!$A$4:$F$197,6,FALSE)</f>
        <v>GENERAL</v>
      </c>
      <c r="O188" s="22"/>
      <c r="P188" s="49"/>
      <c r="Q188" s="44"/>
      <c r="R188" s="44">
        <f t="shared" si="22"/>
        <v>0</v>
      </c>
      <c r="S188" s="45"/>
      <c r="T188" s="45"/>
      <c r="U188" s="45"/>
      <c r="V188" s="45"/>
      <c r="W188" s="49">
        <f t="shared" si="25"/>
        <v>0</v>
      </c>
      <c r="X188" s="49"/>
      <c r="AC188" s="45"/>
      <c r="AD188" s="44">
        <f t="shared" si="23"/>
        <v>0</v>
      </c>
    </row>
    <row r="189" spans="1:30" s="43" customFormat="1" x14ac:dyDescent="0.25">
      <c r="A189" s="45" t="str">
        <f t="shared" si="24"/>
        <v>PCFAA3220 Total</v>
      </c>
      <c r="B189" s="43" t="s">
        <v>596</v>
      </c>
      <c r="C189" s="46" t="s">
        <v>914</v>
      </c>
      <c r="D189" s="43" t="s">
        <v>596</v>
      </c>
      <c r="E189" s="43" t="s">
        <v>0</v>
      </c>
      <c r="F189" s="43" t="s">
        <v>145</v>
      </c>
      <c r="G189" s="43" t="s">
        <v>4</v>
      </c>
      <c r="H189" s="52" t="s">
        <v>70</v>
      </c>
      <c r="I189" s="53">
        <v>3220</v>
      </c>
      <c r="J189" s="48" t="str">
        <f t="shared" si="31"/>
        <v>PCFAA3220</v>
      </c>
      <c r="K189" s="43" t="str">
        <f>VLOOKUP($H189,'[7]Objective Codes'!$A$4:$F$197,4,FALSE)</f>
        <v>PLANNING &amp; ENVIRONMENTAL</v>
      </c>
      <c r="L189" s="43" t="str">
        <f>VLOOKUP($H189,'[7]Objective Codes'!$A$4:$F$197,5,FALSE)</f>
        <v>GENERAL</v>
      </c>
      <c r="M189" s="43" t="str">
        <f>VLOOKUP($H189,'[7]Objective Codes'!$A$4:$F$197,6,FALSE)</f>
        <v>GENERAL</v>
      </c>
      <c r="O189" s="22"/>
      <c r="P189" s="49"/>
      <c r="Q189" s="44"/>
      <c r="R189" s="44">
        <f t="shared" si="22"/>
        <v>0</v>
      </c>
      <c r="S189" s="45"/>
      <c r="T189" s="45"/>
      <c r="U189" s="45"/>
      <c r="V189" s="45"/>
      <c r="W189" s="49">
        <f t="shared" si="25"/>
        <v>0</v>
      </c>
      <c r="X189" s="49"/>
      <c r="AC189" s="45"/>
      <c r="AD189" s="44">
        <f t="shared" si="23"/>
        <v>0</v>
      </c>
    </row>
    <row r="190" spans="1:30" s="43" customFormat="1" x14ac:dyDescent="0.25">
      <c r="A190" s="45" t="str">
        <f t="shared" si="24"/>
        <v>PCFAA3420 Total</v>
      </c>
      <c r="B190" s="43" t="s">
        <v>597</v>
      </c>
      <c r="C190" s="46" t="s">
        <v>914</v>
      </c>
      <c r="D190" s="43" t="s">
        <v>597</v>
      </c>
      <c r="E190" s="43" t="s">
        <v>0</v>
      </c>
      <c r="F190" s="43" t="s">
        <v>145</v>
      </c>
      <c r="G190" s="43" t="s">
        <v>4</v>
      </c>
      <c r="H190" s="52" t="s">
        <v>70</v>
      </c>
      <c r="I190" s="53">
        <v>3420</v>
      </c>
      <c r="J190" s="48" t="str">
        <f t="shared" si="31"/>
        <v>PCFAA3420</v>
      </c>
      <c r="K190" s="43" t="str">
        <f>VLOOKUP($H190,'[7]Objective Codes'!$A$4:$F$197,4,FALSE)</f>
        <v>PLANNING &amp; ENVIRONMENTAL</v>
      </c>
      <c r="L190" s="43" t="str">
        <f>VLOOKUP($H190,'[7]Objective Codes'!$A$4:$F$197,5,FALSE)</f>
        <v>GENERAL</v>
      </c>
      <c r="M190" s="43" t="str">
        <f>VLOOKUP($H190,'[7]Objective Codes'!$A$4:$F$197,6,FALSE)</f>
        <v>GENERAL</v>
      </c>
      <c r="O190" s="22"/>
      <c r="P190" s="49"/>
      <c r="Q190" s="44"/>
      <c r="R190" s="44">
        <f t="shared" si="22"/>
        <v>0</v>
      </c>
      <c r="S190" s="45"/>
      <c r="T190" s="45"/>
      <c r="U190" s="45"/>
      <c r="V190" s="45"/>
      <c r="W190" s="49">
        <f t="shared" si="25"/>
        <v>0</v>
      </c>
      <c r="X190" s="49"/>
      <c r="AC190" s="45"/>
      <c r="AD190" s="44">
        <f t="shared" si="23"/>
        <v>0</v>
      </c>
    </row>
    <row r="191" spans="1:30" s="43" customFormat="1" x14ac:dyDescent="0.25">
      <c r="A191" s="45" t="str">
        <f t="shared" si="24"/>
        <v>PCFAA3502 Total</v>
      </c>
      <c r="B191" s="43" t="s">
        <v>598</v>
      </c>
      <c r="C191" s="46" t="s">
        <v>914</v>
      </c>
      <c r="D191" s="43" t="s">
        <v>598</v>
      </c>
      <c r="E191" s="43" t="s">
        <v>0</v>
      </c>
      <c r="F191" s="43" t="s">
        <v>145</v>
      </c>
      <c r="G191" s="43" t="s">
        <v>4</v>
      </c>
      <c r="H191" s="52" t="s">
        <v>70</v>
      </c>
      <c r="I191" s="53">
        <v>3502</v>
      </c>
      <c r="J191" s="48" t="str">
        <f t="shared" si="31"/>
        <v>PCFAA3502</v>
      </c>
      <c r="K191" s="43" t="str">
        <f>VLOOKUP($H191,'[7]Objective Codes'!$A$4:$F$197,4,FALSE)</f>
        <v>PLANNING &amp; ENVIRONMENTAL</v>
      </c>
      <c r="L191" s="43" t="str">
        <f>VLOOKUP($H191,'[7]Objective Codes'!$A$4:$F$197,5,FALSE)</f>
        <v>GENERAL</v>
      </c>
      <c r="M191" s="43" t="str">
        <f>VLOOKUP($H191,'[7]Objective Codes'!$A$4:$F$197,6,FALSE)</f>
        <v>GENERAL</v>
      </c>
      <c r="O191" s="22"/>
      <c r="P191" s="49"/>
      <c r="Q191" s="44"/>
      <c r="R191" s="44">
        <f t="shared" si="22"/>
        <v>0</v>
      </c>
      <c r="S191" s="45"/>
      <c r="T191" s="45"/>
      <c r="U191" s="45"/>
      <c r="V191" s="45"/>
      <c r="W191" s="49">
        <f t="shared" si="25"/>
        <v>0</v>
      </c>
      <c r="X191" s="49"/>
      <c r="AC191" s="45"/>
      <c r="AD191" s="44">
        <f t="shared" si="23"/>
        <v>0</v>
      </c>
    </row>
    <row r="192" spans="1:30" s="43" customFormat="1" x14ac:dyDescent="0.25">
      <c r="A192" s="45" t="str">
        <f t="shared" si="24"/>
        <v>PCFAA3610 Total</v>
      </c>
      <c r="B192" s="43" t="s">
        <v>874</v>
      </c>
      <c r="C192" s="46" t="s">
        <v>914</v>
      </c>
      <c r="D192" s="43" t="s">
        <v>874</v>
      </c>
      <c r="E192" s="43" t="s">
        <v>0</v>
      </c>
      <c r="F192" s="43" t="s">
        <v>145</v>
      </c>
      <c r="G192" s="43" t="s">
        <v>4</v>
      </c>
      <c r="H192" s="52" t="s">
        <v>70</v>
      </c>
      <c r="I192" s="53">
        <v>3610</v>
      </c>
      <c r="J192" s="48" t="str">
        <f t="shared" ref="J192" si="35">CONCATENATE(H192,I192)</f>
        <v>PCFAA3610</v>
      </c>
      <c r="K192" s="43" t="str">
        <f>VLOOKUP($H192,'[7]Objective Codes'!$A$4:$F$197,4,FALSE)</f>
        <v>PLANNING &amp; ENVIRONMENTAL</v>
      </c>
      <c r="L192" s="43" t="str">
        <f>VLOOKUP($H192,'[7]Objective Codes'!$A$4:$F$197,5,FALSE)</f>
        <v>GENERAL</v>
      </c>
      <c r="M192" s="43" t="str">
        <f>VLOOKUP($H192,'[7]Objective Codes'!$A$4:$F$197,6,FALSE)</f>
        <v>GENERAL</v>
      </c>
      <c r="O192" s="22"/>
      <c r="P192" s="49"/>
      <c r="Q192" s="44"/>
      <c r="R192" s="44">
        <f t="shared" si="22"/>
        <v>0</v>
      </c>
      <c r="S192" s="45"/>
      <c r="T192" s="45"/>
      <c r="U192" s="45"/>
      <c r="V192" s="45"/>
      <c r="W192" s="49">
        <f t="shared" si="25"/>
        <v>0</v>
      </c>
      <c r="X192" s="49"/>
      <c r="AC192" s="45"/>
      <c r="AD192" s="44">
        <f t="shared" si="23"/>
        <v>0</v>
      </c>
    </row>
    <row r="193" spans="1:30" s="43" customFormat="1" x14ac:dyDescent="0.25">
      <c r="A193" s="45" t="str">
        <f t="shared" si="24"/>
        <v>PCFAA2020 Total</v>
      </c>
      <c r="B193" s="43" t="s">
        <v>599</v>
      </c>
      <c r="C193" s="46" t="s">
        <v>914</v>
      </c>
      <c r="D193" s="43" t="s">
        <v>599</v>
      </c>
      <c r="E193" s="43" t="s">
        <v>0</v>
      </c>
      <c r="F193" s="43" t="s">
        <v>145</v>
      </c>
      <c r="G193" s="43" t="s">
        <v>3</v>
      </c>
      <c r="H193" s="52" t="s">
        <v>70</v>
      </c>
      <c r="I193" s="53">
        <v>2020</v>
      </c>
      <c r="J193" s="48" t="str">
        <f t="shared" si="31"/>
        <v>PCFAA2020</v>
      </c>
      <c r="K193" s="43" t="str">
        <f>VLOOKUP($H193,'[7]Objective Codes'!$A$4:$F$197,4,FALSE)</f>
        <v>PLANNING &amp; ENVIRONMENTAL</v>
      </c>
      <c r="L193" s="43" t="str">
        <f>VLOOKUP($H193,'[7]Objective Codes'!$A$4:$F$197,5,FALSE)</f>
        <v>GENERAL</v>
      </c>
      <c r="M193" s="43" t="str">
        <f>VLOOKUP($H193,'[7]Objective Codes'!$A$4:$F$197,6,FALSE)</f>
        <v>GENERAL</v>
      </c>
      <c r="O193" s="22"/>
      <c r="P193" s="49"/>
      <c r="Q193" s="44"/>
      <c r="R193" s="44">
        <f t="shared" si="22"/>
        <v>0</v>
      </c>
      <c r="S193" s="45"/>
      <c r="T193" s="45"/>
      <c r="U193" s="45"/>
      <c r="V193" s="45"/>
      <c r="W193" s="49">
        <f t="shared" si="25"/>
        <v>0</v>
      </c>
      <c r="X193" s="49"/>
      <c r="AC193" s="45"/>
      <c r="AD193" s="44">
        <f t="shared" si="23"/>
        <v>0</v>
      </c>
    </row>
    <row r="194" spans="1:30" s="43" customFormat="1" x14ac:dyDescent="0.25">
      <c r="A194" s="45" t="str">
        <f t="shared" si="24"/>
        <v>PCFAA2300 Total</v>
      </c>
      <c r="B194" s="43" t="s">
        <v>600</v>
      </c>
      <c r="C194" s="46" t="s">
        <v>914</v>
      </c>
      <c r="D194" s="43" t="s">
        <v>600</v>
      </c>
      <c r="E194" s="43" t="s">
        <v>0</v>
      </c>
      <c r="F194" s="43" t="s">
        <v>145</v>
      </c>
      <c r="G194" s="43" t="s">
        <v>3</v>
      </c>
      <c r="H194" s="43" t="s">
        <v>70</v>
      </c>
      <c r="I194" s="47" t="s">
        <v>151</v>
      </c>
      <c r="J194" s="48" t="str">
        <f t="shared" si="31"/>
        <v>PCFAA2300</v>
      </c>
      <c r="K194" s="43" t="str">
        <f>VLOOKUP($H194,'[7]Objective Codes'!$A$4:$F$197,4,FALSE)</f>
        <v>PLANNING &amp; ENVIRONMENTAL</v>
      </c>
      <c r="L194" s="43" t="str">
        <f>VLOOKUP($H194,'[7]Objective Codes'!$A$4:$F$197,5,FALSE)</f>
        <v>GENERAL</v>
      </c>
      <c r="M194" s="43" t="str">
        <f>VLOOKUP($H194,'[7]Objective Codes'!$A$4:$F$197,6,FALSE)</f>
        <v>GENERAL</v>
      </c>
      <c r="N194" s="43" t="str">
        <f>VLOOKUP(I194,'[7]Subjective Codes'!$C$3:$D$133,2,FALSE)</f>
        <v>CAR ALLOWANCES</v>
      </c>
      <c r="O194" s="22">
        <v>2060</v>
      </c>
      <c r="P194" s="49"/>
      <c r="Q194" s="44"/>
      <c r="R194" s="44">
        <f t="shared" si="22"/>
        <v>0</v>
      </c>
      <c r="S194" s="45"/>
      <c r="T194" s="45"/>
      <c r="U194" s="45"/>
      <c r="V194" s="45"/>
      <c r="W194" s="49">
        <f t="shared" si="25"/>
        <v>0</v>
      </c>
      <c r="X194" s="49"/>
      <c r="AC194" s="45">
        <f>VLOOKUP(A:A,'[9]Bud Info 1.03 11am'!$1:$1048576,11,FALSE)</f>
        <v>0</v>
      </c>
      <c r="AD194" s="44">
        <f t="shared" si="23"/>
        <v>0</v>
      </c>
    </row>
    <row r="195" spans="1:30" s="43" customFormat="1" x14ac:dyDescent="0.25">
      <c r="A195" s="45" t="str">
        <f t="shared" si="24"/>
        <v>PCFAA2303 Total</v>
      </c>
      <c r="B195" s="43" t="s">
        <v>601</v>
      </c>
      <c r="C195" s="46" t="s">
        <v>914</v>
      </c>
      <c r="D195" s="43" t="s">
        <v>601</v>
      </c>
      <c r="E195" s="43" t="s">
        <v>0</v>
      </c>
      <c r="F195" s="43" t="s">
        <v>145</v>
      </c>
      <c r="G195" s="43" t="s">
        <v>3</v>
      </c>
      <c r="H195" s="52" t="s">
        <v>70</v>
      </c>
      <c r="I195" s="53">
        <v>2303</v>
      </c>
      <c r="J195" s="48" t="str">
        <f t="shared" si="31"/>
        <v>PCFAA2303</v>
      </c>
      <c r="K195" s="43" t="str">
        <f>VLOOKUP($H195,'[7]Objective Codes'!$A$4:$F$197,4,FALSE)</f>
        <v>PLANNING &amp; ENVIRONMENTAL</v>
      </c>
      <c r="L195" s="43" t="str">
        <f>VLOOKUP($H195,'[7]Objective Codes'!$A$4:$F$197,5,FALSE)</f>
        <v>GENERAL</v>
      </c>
      <c r="M195" s="43" t="str">
        <f>VLOOKUP($H195,'[7]Objective Codes'!$A$4:$F$197,6,FALSE)</f>
        <v>GENERAL</v>
      </c>
      <c r="O195" s="22"/>
      <c r="P195" s="49"/>
      <c r="Q195" s="44"/>
      <c r="R195" s="44">
        <f t="shared" si="22"/>
        <v>0</v>
      </c>
      <c r="S195" s="45"/>
      <c r="T195" s="45"/>
      <c r="U195" s="45"/>
      <c r="V195" s="45"/>
      <c r="W195" s="49">
        <f t="shared" si="25"/>
        <v>0</v>
      </c>
      <c r="X195" s="49"/>
      <c r="AC195" s="45"/>
      <c r="AD195" s="44">
        <f t="shared" si="23"/>
        <v>0</v>
      </c>
    </row>
    <row r="196" spans="1:30" s="43" customFormat="1" x14ac:dyDescent="0.25">
      <c r="A196" s="45" t="str">
        <f t="shared" si="24"/>
        <v>PCFAA2323 Total</v>
      </c>
      <c r="B196" s="43" t="s">
        <v>602</v>
      </c>
      <c r="C196" s="46" t="s">
        <v>914</v>
      </c>
      <c r="D196" s="43" t="s">
        <v>602</v>
      </c>
      <c r="E196" s="43" t="s">
        <v>0</v>
      </c>
      <c r="F196" s="43" t="s">
        <v>145</v>
      </c>
      <c r="G196" s="43" t="s">
        <v>3</v>
      </c>
      <c r="H196" s="52" t="s">
        <v>70</v>
      </c>
      <c r="I196" s="53">
        <v>2323</v>
      </c>
      <c r="J196" s="48" t="str">
        <f t="shared" si="31"/>
        <v>PCFAA2323</v>
      </c>
      <c r="K196" s="43" t="str">
        <f>VLOOKUP($H196,'[7]Objective Codes'!$A$4:$F$197,4,FALSE)</f>
        <v>PLANNING &amp; ENVIRONMENTAL</v>
      </c>
      <c r="L196" s="43" t="str">
        <f>VLOOKUP($H196,'[7]Objective Codes'!$A$4:$F$197,5,FALSE)</f>
        <v>GENERAL</v>
      </c>
      <c r="M196" s="43" t="str">
        <f>VLOOKUP($H196,'[7]Objective Codes'!$A$4:$F$197,6,FALSE)</f>
        <v>GENERAL</v>
      </c>
      <c r="O196" s="22"/>
      <c r="P196" s="49"/>
      <c r="Q196" s="44"/>
      <c r="R196" s="44">
        <f t="shared" si="22"/>
        <v>0</v>
      </c>
      <c r="S196" s="45"/>
      <c r="T196" s="45"/>
      <c r="U196" s="45"/>
      <c r="V196" s="45"/>
      <c r="W196" s="49">
        <f t="shared" si="25"/>
        <v>0</v>
      </c>
      <c r="X196" s="49"/>
      <c r="AC196" s="45"/>
      <c r="AD196" s="44">
        <f t="shared" si="23"/>
        <v>0</v>
      </c>
    </row>
    <row r="197" spans="1:30" s="43" customFormat="1" x14ac:dyDescent="0.25">
      <c r="A197" s="45" t="str">
        <f t="shared" si="24"/>
        <v>PCFAA2324 Total</v>
      </c>
      <c r="B197" s="43" t="s">
        <v>603</v>
      </c>
      <c r="C197" s="46" t="s">
        <v>914</v>
      </c>
      <c r="D197" s="43" t="s">
        <v>603</v>
      </c>
      <c r="E197" s="43" t="s">
        <v>0</v>
      </c>
      <c r="F197" s="43" t="s">
        <v>145</v>
      </c>
      <c r="G197" s="43" t="s">
        <v>3</v>
      </c>
      <c r="H197" s="52" t="s">
        <v>70</v>
      </c>
      <c r="I197" s="53">
        <v>2324</v>
      </c>
      <c r="J197" s="48" t="str">
        <f t="shared" si="31"/>
        <v>PCFAA2324</v>
      </c>
      <c r="K197" s="43" t="str">
        <f>VLOOKUP($H197,'[7]Objective Codes'!$A$4:$F$197,4,FALSE)</f>
        <v>PLANNING &amp; ENVIRONMENTAL</v>
      </c>
      <c r="L197" s="43" t="str">
        <f>VLOOKUP($H197,'[7]Objective Codes'!$A$4:$F$197,5,FALSE)</f>
        <v>GENERAL</v>
      </c>
      <c r="M197" s="43" t="str">
        <f>VLOOKUP($H197,'[7]Objective Codes'!$A$4:$F$197,6,FALSE)</f>
        <v>GENERAL</v>
      </c>
      <c r="O197" s="22"/>
      <c r="P197" s="49"/>
      <c r="Q197" s="44"/>
      <c r="R197" s="44">
        <f t="shared" si="22"/>
        <v>0</v>
      </c>
      <c r="S197" s="45"/>
      <c r="T197" s="45"/>
      <c r="U197" s="45"/>
      <c r="V197" s="45"/>
      <c r="W197" s="49">
        <f t="shared" si="25"/>
        <v>0</v>
      </c>
      <c r="X197" s="49"/>
      <c r="AC197" s="45"/>
      <c r="AD197" s="44">
        <f t="shared" si="23"/>
        <v>0</v>
      </c>
    </row>
    <row r="198" spans="1:30" s="43" customFormat="1" x14ac:dyDescent="0.25">
      <c r="A198" s="45" t="str">
        <f t="shared" si="24"/>
        <v>PCAAA4400 Total</v>
      </c>
      <c r="B198" s="43" t="s">
        <v>561</v>
      </c>
      <c r="C198" s="46" t="s">
        <v>914</v>
      </c>
      <c r="D198" s="43" t="s">
        <v>561</v>
      </c>
      <c r="E198" s="43" t="s">
        <v>0</v>
      </c>
      <c r="F198" s="43" t="s">
        <v>145</v>
      </c>
      <c r="G198" s="43" t="s">
        <v>5</v>
      </c>
      <c r="H198" s="43" t="s">
        <v>65</v>
      </c>
      <c r="I198" s="69" t="s">
        <v>181</v>
      </c>
      <c r="J198" s="48" t="str">
        <f t="shared" si="31"/>
        <v>PCAAA4400</v>
      </c>
      <c r="K198" s="43" t="str">
        <f>VLOOKUP($H198,'[7]Objective Codes'!$A$4:$F$197,4,FALSE)</f>
        <v>GENERAL</v>
      </c>
      <c r="L198" s="43" t="str">
        <f>VLOOKUP($H198,'[7]Objective Codes'!$A$4:$F$197,5,FALSE)</f>
        <v>GENERAL</v>
      </c>
      <c r="M198" s="43" t="str">
        <f>VLOOKUP($H198,'[7]Objective Codes'!$A$4:$F$197,6,FALSE)</f>
        <v>GENERAL</v>
      </c>
      <c r="N198" s="43" t="str">
        <f>VLOOKUP(I198,'[7]Subjective Codes'!$C$3:$D$133,2,FALSE)</f>
        <v>PRIVATE CONTRACTORS            .</v>
      </c>
      <c r="O198" s="22">
        <f>[10]Expenditure!D23</f>
        <v>150000</v>
      </c>
      <c r="P198" s="49">
        <f>+[12]Expenditure!E24</f>
        <v>350988</v>
      </c>
      <c r="Q198" s="49">
        <f>+[12]Expenditure!F24</f>
        <v>291020</v>
      </c>
      <c r="R198" s="44">
        <f t="shared" ref="R198:R261" si="36">Q198-P198</f>
        <v>-59968</v>
      </c>
      <c r="S198" s="45"/>
      <c r="T198" s="45"/>
      <c r="U198" s="49">
        <f>+[12]Expenditure!G24</f>
        <v>287899</v>
      </c>
      <c r="V198" s="49">
        <f>+[12]Expenditure!H24</f>
        <v>292035.96999999997</v>
      </c>
      <c r="W198" s="49">
        <f t="shared" si="25"/>
        <v>1015.9699999999721</v>
      </c>
      <c r="X198" s="49"/>
      <c r="AC198" s="45">
        <f>VLOOKUP(A:A,'[9]Bud Info 1.03 11am'!$1:$1048576,11,FALSE)</f>
        <v>291020</v>
      </c>
      <c r="AD198" s="44">
        <f t="shared" si="23"/>
        <v>0</v>
      </c>
    </row>
    <row r="199" spans="1:30" s="43" customFormat="1" x14ac:dyDescent="0.25">
      <c r="A199" s="45" t="str">
        <f t="shared" si="24"/>
        <v>PCAAA4620 Total</v>
      </c>
      <c r="B199" s="43" t="s">
        <v>604</v>
      </c>
      <c r="C199" s="46" t="s">
        <v>914</v>
      </c>
      <c r="D199" s="43" t="s">
        <v>604</v>
      </c>
      <c r="E199" s="43" t="s">
        <v>0</v>
      </c>
      <c r="F199" s="43" t="s">
        <v>145</v>
      </c>
      <c r="G199" s="43" t="s">
        <v>5</v>
      </c>
      <c r="H199" s="43" t="s">
        <v>65</v>
      </c>
      <c r="I199" s="69" t="s">
        <v>182</v>
      </c>
      <c r="J199" s="48" t="str">
        <f t="shared" si="31"/>
        <v>PCAAA4620</v>
      </c>
      <c r="K199" s="43" t="str">
        <f>VLOOKUP($H199,'[7]Objective Codes'!$A$4:$F$197,4,FALSE)</f>
        <v>GENERAL</v>
      </c>
      <c r="L199" s="43" t="str">
        <f>VLOOKUP($H199,'[7]Objective Codes'!$A$4:$F$197,5,FALSE)</f>
        <v>GENERAL</v>
      </c>
      <c r="M199" s="43" t="str">
        <f>VLOOKUP($H199,'[7]Objective Codes'!$A$4:$F$197,6,FALSE)</f>
        <v>GENERAL</v>
      </c>
      <c r="N199" s="43" t="str">
        <f>VLOOKUP(I199,'[7]Subjective Codes'!$C$3:$D$133,2,FALSE)</f>
        <v>OTHER WORK                     .</v>
      </c>
      <c r="O199" s="22">
        <f>[10]Expenditure!D24+[10]Expenditure!$D$25</f>
        <v>158050</v>
      </c>
      <c r="P199" s="49"/>
      <c r="Q199" s="44"/>
      <c r="R199" s="44">
        <f t="shared" si="36"/>
        <v>0</v>
      </c>
      <c r="S199" s="45"/>
      <c r="T199" s="45"/>
      <c r="U199" s="45"/>
      <c r="V199" s="45"/>
      <c r="W199" s="49">
        <f t="shared" si="25"/>
        <v>0</v>
      </c>
      <c r="X199" s="49"/>
      <c r="AC199" s="45">
        <f>VLOOKUP(A:A,'[9]Bud Info 1.03 11am'!$1:$1048576,11,FALSE)</f>
        <v>0</v>
      </c>
      <c r="AD199" s="44">
        <f t="shared" ref="AD199:AD262" si="37">+Q199-AC199</f>
        <v>0</v>
      </c>
    </row>
    <row r="200" spans="1:30" s="43" customFormat="1" x14ac:dyDescent="0.25">
      <c r="A200" s="45" t="str">
        <f t="shared" ref="A200:A263" si="38">CONCATENATE(B200,C200)</f>
        <v>PCAAA3483 Total</v>
      </c>
      <c r="B200" s="43" t="s">
        <v>605</v>
      </c>
      <c r="C200" s="46" t="s">
        <v>914</v>
      </c>
      <c r="D200" s="43" t="s">
        <v>605</v>
      </c>
      <c r="E200" s="43" t="s">
        <v>0</v>
      </c>
      <c r="F200" s="43" t="s">
        <v>145</v>
      </c>
      <c r="G200" s="43" t="s">
        <v>6</v>
      </c>
      <c r="H200" s="43" t="s">
        <v>65</v>
      </c>
      <c r="I200" s="70" t="s">
        <v>348</v>
      </c>
      <c r="J200" s="48" t="str">
        <f t="shared" si="31"/>
        <v>PCAAA3483</v>
      </c>
      <c r="K200" s="43" t="str">
        <f>VLOOKUP($H200,'[7]Objective Codes'!$A$4:$F$197,4,FALSE)</f>
        <v>GENERAL</v>
      </c>
      <c r="L200" s="43" t="str">
        <f>VLOOKUP($H200,'[7]Objective Codes'!$A$4:$F$197,5,FALSE)</f>
        <v>GENERAL</v>
      </c>
      <c r="M200" s="43" t="str">
        <f>VLOOKUP($H200,'[7]Objective Codes'!$A$4:$F$197,6,FALSE)</f>
        <v>GENERAL</v>
      </c>
      <c r="N200" s="43" t="str">
        <f>VLOOKUP(I200,'[7]Subjective Codes'!$C$3:$D$133,2,FALSE)</f>
        <v>BANK CHARGES</v>
      </c>
      <c r="O200" s="22">
        <f>[10]Expenditure!D31</f>
        <v>5150</v>
      </c>
      <c r="P200" s="49"/>
      <c r="Q200" s="44"/>
      <c r="R200" s="44">
        <f t="shared" si="36"/>
        <v>0</v>
      </c>
      <c r="S200" s="45"/>
      <c r="T200" s="45"/>
      <c r="U200" s="45"/>
      <c r="V200" s="45"/>
      <c r="W200" s="49">
        <f t="shared" ref="W200:W263" si="39">+V200-Q200</f>
        <v>0</v>
      </c>
      <c r="X200" s="49"/>
      <c r="AC200" s="45">
        <f>VLOOKUP(A:A,'[9]Bud Info 1.03 11am'!$1:$1048576,11,FALSE)</f>
        <v>0</v>
      </c>
      <c r="AD200" s="44">
        <f t="shared" si="37"/>
        <v>0</v>
      </c>
    </row>
    <row r="201" spans="1:30" s="43" customFormat="1" x14ac:dyDescent="0.25">
      <c r="A201" s="45" t="str">
        <f t="shared" si="38"/>
        <v>PCAAA6200 Total</v>
      </c>
      <c r="B201" s="43" t="s">
        <v>606</v>
      </c>
      <c r="C201" s="46" t="s">
        <v>914</v>
      </c>
      <c r="D201" s="43" t="s">
        <v>606</v>
      </c>
      <c r="E201" s="43" t="s">
        <v>0</v>
      </c>
      <c r="F201" s="43" t="s">
        <v>145</v>
      </c>
      <c r="G201" s="43" t="s">
        <v>6</v>
      </c>
      <c r="H201" s="43" t="s">
        <v>65</v>
      </c>
      <c r="I201" s="69" t="s">
        <v>183</v>
      </c>
      <c r="J201" s="48" t="str">
        <f t="shared" si="31"/>
        <v>PCAAA6200</v>
      </c>
      <c r="K201" s="43" t="str">
        <f>VLOOKUP($H201,'[7]Objective Codes'!$A$4:$F$197,4,FALSE)</f>
        <v>GENERAL</v>
      </c>
      <c r="L201" s="43" t="str">
        <f>VLOOKUP($H201,'[7]Objective Codes'!$A$4:$F$197,5,FALSE)</f>
        <v>GENERAL</v>
      </c>
      <c r="M201" s="43" t="str">
        <f>VLOOKUP($H201,'[7]Objective Codes'!$A$4:$F$197,6,FALSE)</f>
        <v>GENERAL</v>
      </c>
      <c r="N201" s="43" t="str">
        <f>VLOOKUP(I201,'[7]Subjective Codes'!$C$3:$D$133,2,FALSE)</f>
        <v>EXTERNAL AUDIT                 .</v>
      </c>
      <c r="O201" s="22">
        <f>[10]Expenditure!D30</f>
        <v>90650</v>
      </c>
      <c r="P201" s="49">
        <f>+[12]Expenditure!E$28</f>
        <v>79882</v>
      </c>
      <c r="Q201" s="49">
        <f>+[12]Expenditure!F$28</f>
        <v>81480</v>
      </c>
      <c r="R201" s="44">
        <f t="shared" si="36"/>
        <v>1598</v>
      </c>
      <c r="S201" s="45"/>
      <c r="T201" s="45"/>
      <c r="U201" s="72">
        <f>+[12]Expenditure!G$28</f>
        <v>83110</v>
      </c>
      <c r="V201" s="72">
        <f>+[12]Expenditure!H$28</f>
        <v>85603</v>
      </c>
      <c r="W201" s="49">
        <f t="shared" si="39"/>
        <v>4123</v>
      </c>
      <c r="X201" s="49"/>
      <c r="AC201" s="45">
        <f>VLOOKUP(A:A,'[9]Bud Info 1.03 11am'!$1:$1048576,11,FALSE)</f>
        <v>81480</v>
      </c>
      <c r="AD201" s="44">
        <f t="shared" si="37"/>
        <v>0</v>
      </c>
    </row>
    <row r="202" spans="1:30" s="43" customFormat="1" x14ac:dyDescent="0.25">
      <c r="A202" s="45" t="str">
        <f t="shared" si="38"/>
        <v>PCAAA6210 Total</v>
      </c>
      <c r="B202" s="43" t="s">
        <v>607</v>
      </c>
      <c r="C202" s="46" t="s">
        <v>914</v>
      </c>
      <c r="D202" s="43" t="s">
        <v>607</v>
      </c>
      <c r="E202" s="43" t="s">
        <v>0</v>
      </c>
      <c r="F202" s="43" t="s">
        <v>145</v>
      </c>
      <c r="G202" s="43" t="s">
        <v>6</v>
      </c>
      <c r="H202" s="52" t="s">
        <v>65</v>
      </c>
      <c r="I202" s="70">
        <v>6210</v>
      </c>
      <c r="J202" s="48" t="str">
        <f t="shared" si="31"/>
        <v>PCAAA6210</v>
      </c>
      <c r="K202" s="43" t="str">
        <f>VLOOKUP($H202,'[7]Objective Codes'!$A$4:$F$197,4,FALSE)</f>
        <v>GENERAL</v>
      </c>
      <c r="L202" s="43" t="str">
        <f>VLOOKUP($H202,'[7]Objective Codes'!$A$4:$F$197,5,FALSE)</f>
        <v>GENERAL</v>
      </c>
      <c r="M202" s="43" t="str">
        <f>VLOOKUP($H202,'[7]Objective Codes'!$A$4:$F$197,6,FALSE)</f>
        <v>GENERAL</v>
      </c>
      <c r="O202" s="22"/>
      <c r="P202" s="49"/>
      <c r="Q202" s="44"/>
      <c r="R202" s="44">
        <f t="shared" si="36"/>
        <v>0</v>
      </c>
      <c r="S202" s="45"/>
      <c r="T202" s="45"/>
      <c r="U202" s="45"/>
      <c r="V202" s="45"/>
      <c r="W202" s="49">
        <f t="shared" si="39"/>
        <v>0</v>
      </c>
      <c r="X202" s="49"/>
      <c r="AC202" s="45"/>
      <c r="AD202" s="44">
        <f t="shared" si="37"/>
        <v>0</v>
      </c>
    </row>
    <row r="203" spans="1:30" s="43" customFormat="1" x14ac:dyDescent="0.25">
      <c r="A203" s="45" t="str">
        <f t="shared" si="38"/>
        <v>PCAAA7600 Total</v>
      </c>
      <c r="B203" s="43" t="s">
        <v>608</v>
      </c>
      <c r="C203" s="46" t="s">
        <v>914</v>
      </c>
      <c r="D203" s="43" t="s">
        <v>608</v>
      </c>
      <c r="E203" s="43" t="s">
        <v>0</v>
      </c>
      <c r="F203" s="43" t="s">
        <v>145</v>
      </c>
      <c r="G203" s="43" t="s">
        <v>7</v>
      </c>
      <c r="H203" s="43" t="s">
        <v>65</v>
      </c>
      <c r="I203" s="69" t="s">
        <v>184</v>
      </c>
      <c r="J203" s="48" t="str">
        <f t="shared" si="31"/>
        <v>PCAAA7600</v>
      </c>
      <c r="K203" s="43" t="str">
        <f>VLOOKUP($H203,'[7]Objective Codes'!$A$4:$F$197,4,FALSE)</f>
        <v>GENERAL</v>
      </c>
      <c r="L203" s="43" t="str">
        <f>VLOOKUP($H203,'[7]Objective Codes'!$A$4:$F$197,5,FALSE)</f>
        <v>GENERAL</v>
      </c>
      <c r="M203" s="43" t="str">
        <f>VLOOKUP($H203,'[7]Objective Codes'!$A$4:$F$197,6,FALSE)</f>
        <v>GENERAL</v>
      </c>
      <c r="N203" s="43" t="str">
        <f>VLOOKUP(I203,'[7]Subjective Codes'!$C$3:$D$133,2,FALSE)</f>
        <v>C.L.F. DEBT MANAGEMENT         .</v>
      </c>
      <c r="O203" s="22">
        <f>[10]Expenditure!D36</f>
        <v>11000</v>
      </c>
      <c r="P203" s="49"/>
      <c r="Q203" s="44"/>
      <c r="R203" s="44">
        <f t="shared" si="36"/>
        <v>0</v>
      </c>
      <c r="S203" s="45"/>
      <c r="T203" s="45"/>
      <c r="U203" s="45"/>
      <c r="V203" s="45"/>
      <c r="W203" s="49">
        <f t="shared" si="39"/>
        <v>0</v>
      </c>
      <c r="X203" s="49"/>
      <c r="AC203" s="45">
        <f>VLOOKUP(A:A,'[9]Bud Info 1.03 11am'!$1:$1048576,11,FALSE)</f>
        <v>0</v>
      </c>
      <c r="AD203" s="44">
        <f t="shared" si="37"/>
        <v>0</v>
      </c>
    </row>
    <row r="204" spans="1:30" s="43" customFormat="1" x14ac:dyDescent="0.25">
      <c r="A204" s="45" t="str">
        <f t="shared" si="38"/>
        <v>PCAAA9500 Total</v>
      </c>
      <c r="B204" s="43" t="s">
        <v>609</v>
      </c>
      <c r="C204" s="46" t="s">
        <v>914</v>
      </c>
      <c r="D204" s="43" t="s">
        <v>609</v>
      </c>
      <c r="E204" s="43" t="s">
        <v>14</v>
      </c>
      <c r="F204" s="43" t="s">
        <v>145</v>
      </c>
      <c r="G204" s="43" t="s">
        <v>15</v>
      </c>
      <c r="H204" s="43" t="s">
        <v>65</v>
      </c>
      <c r="I204" s="69" t="s">
        <v>347</v>
      </c>
      <c r="J204" s="48" t="str">
        <f t="shared" si="31"/>
        <v>PCAAA9500</v>
      </c>
      <c r="K204" s="43" t="str">
        <f>VLOOKUP($H204,'[7]Objective Codes'!$A$4:$F$197,4,FALSE)</f>
        <v>GENERAL</v>
      </c>
      <c r="L204" s="43" t="str">
        <f>VLOOKUP($H204,'[7]Objective Codes'!$A$4:$F$197,5,FALSE)</f>
        <v>GENERAL</v>
      </c>
      <c r="M204" s="43" t="str">
        <f>VLOOKUP($H204,'[7]Objective Codes'!$A$4:$F$197,6,FALSE)</f>
        <v>GENERAL</v>
      </c>
      <c r="N204" s="43" t="e">
        <f>VLOOKUP(I204,'[7]Subjective Codes'!$C$3:$D$133,2,FALSE)</f>
        <v>#N/A</v>
      </c>
      <c r="O204" s="22"/>
      <c r="P204" s="49"/>
      <c r="Q204" s="44"/>
      <c r="R204" s="44">
        <f t="shared" si="36"/>
        <v>0</v>
      </c>
      <c r="S204" s="45"/>
      <c r="T204" s="45"/>
      <c r="U204" s="45"/>
      <c r="V204" s="45"/>
      <c r="W204" s="49">
        <f t="shared" si="39"/>
        <v>0</v>
      </c>
      <c r="X204" s="49"/>
      <c r="AC204" s="45"/>
      <c r="AD204" s="44">
        <f t="shared" si="37"/>
        <v>0</v>
      </c>
    </row>
    <row r="205" spans="1:30" s="43" customFormat="1" x14ac:dyDescent="0.25">
      <c r="A205" s="45" t="str">
        <f t="shared" si="38"/>
        <v>PCAAA9510 Total</v>
      </c>
      <c r="B205" s="43" t="s">
        <v>610</v>
      </c>
      <c r="C205" s="46" t="s">
        <v>914</v>
      </c>
      <c r="D205" s="43" t="s">
        <v>610</v>
      </c>
      <c r="E205" s="43" t="s">
        <v>14</v>
      </c>
      <c r="F205" s="43" t="s">
        <v>145</v>
      </c>
      <c r="G205" s="43" t="s">
        <v>15</v>
      </c>
      <c r="H205" s="43" t="s">
        <v>65</v>
      </c>
      <c r="I205" s="69" t="s">
        <v>185</v>
      </c>
      <c r="J205" s="48" t="str">
        <f t="shared" si="31"/>
        <v>PCAAA9510</v>
      </c>
      <c r="K205" s="43" t="str">
        <f>VLOOKUP($H205,'[7]Objective Codes'!$A$4:$F$197,4,FALSE)</f>
        <v>GENERAL</v>
      </c>
      <c r="L205" s="43" t="str">
        <f>VLOOKUP($H205,'[7]Objective Codes'!$A$4:$F$197,5,FALSE)</f>
        <v>GENERAL</v>
      </c>
      <c r="M205" s="43" t="str">
        <f>VLOOKUP($H205,'[7]Objective Codes'!$A$4:$F$197,6,FALSE)</f>
        <v>GENERAL</v>
      </c>
      <c r="N205" s="43" t="e">
        <f>VLOOKUP(I205,'[7]Subjective Codes'!$C$3:$D$133,2,FALSE)</f>
        <v>#N/A</v>
      </c>
      <c r="O205" s="22">
        <f>[10]Income!D7</f>
        <v>-84500</v>
      </c>
      <c r="P205" s="49">
        <f>+'BM Items'!O19</f>
        <v>-24276.0814742968</v>
      </c>
      <c r="Q205" s="44">
        <v>-80000</v>
      </c>
      <c r="R205" s="44">
        <f t="shared" si="36"/>
        <v>-55723.9185257032</v>
      </c>
      <c r="S205" s="45"/>
      <c r="T205" s="45"/>
      <c r="U205" s="45">
        <v>-80000</v>
      </c>
      <c r="V205" s="45">
        <v>-80000</v>
      </c>
      <c r="W205" s="49">
        <f t="shared" si="39"/>
        <v>0</v>
      </c>
      <c r="X205" s="49"/>
      <c r="AC205" s="45">
        <f>VLOOKUP(A:A,'[9]Bud Info 1.03 11am'!$1:$1048576,11,FALSE)</f>
        <v>-80000</v>
      </c>
      <c r="AD205" s="44">
        <f t="shared" si="37"/>
        <v>0</v>
      </c>
    </row>
    <row r="206" spans="1:30" s="43" customFormat="1" x14ac:dyDescent="0.25">
      <c r="A206" s="45" t="str">
        <f t="shared" si="38"/>
        <v>PCAAA9910 Total</v>
      </c>
      <c r="B206" s="43" t="s">
        <v>611</v>
      </c>
      <c r="C206" s="46" t="s">
        <v>914</v>
      </c>
      <c r="D206" s="43" t="s">
        <v>611</v>
      </c>
      <c r="E206" s="43" t="s">
        <v>14</v>
      </c>
      <c r="F206" s="43" t="s">
        <v>145</v>
      </c>
      <c r="G206" s="43" t="s">
        <v>16</v>
      </c>
      <c r="H206" s="43" t="s">
        <v>65</v>
      </c>
      <c r="I206" s="69" t="s">
        <v>186</v>
      </c>
      <c r="J206" s="48" t="str">
        <f t="shared" si="31"/>
        <v>PCAAA9910</v>
      </c>
      <c r="K206" s="43" t="str">
        <f>VLOOKUP($H206,'[7]Objective Codes'!$A$4:$F$197,4,FALSE)</f>
        <v>GENERAL</v>
      </c>
      <c r="L206" s="43" t="str">
        <f>VLOOKUP($H206,'[7]Objective Codes'!$A$4:$F$197,5,FALSE)</f>
        <v>GENERAL</v>
      </c>
      <c r="M206" s="43" t="str">
        <f>VLOOKUP($H206,'[7]Objective Codes'!$A$4:$F$197,6,FALSE)</f>
        <v>GENERAL</v>
      </c>
      <c r="N206" s="43" t="e">
        <f>VLOOKUP(I206,'[7]Subjective Codes'!$C$3:$D$133,2,FALSE)</f>
        <v>#N/A</v>
      </c>
      <c r="O206" s="22">
        <f>[10]Income!D18</f>
        <v>-147300</v>
      </c>
      <c r="P206" s="49">
        <f>+'[13]Summary '!$C$14+'[13]Summary '!$C$7</f>
        <v>-140201.7004578218</v>
      </c>
      <c r="Q206" s="44">
        <f>+'[13]Summary '!$H$7+'[13]Summary '!$H$14</f>
        <v>-141483.71746240003</v>
      </c>
      <c r="R206" s="44">
        <f t="shared" si="36"/>
        <v>-1282.0170045782288</v>
      </c>
      <c r="S206" s="45"/>
      <c r="T206" s="45"/>
      <c r="U206" s="45">
        <f>+Q206*1.02</f>
        <v>-144313.39181164803</v>
      </c>
      <c r="V206" s="45">
        <f>+U206*1.02</f>
        <v>-147199.659647881</v>
      </c>
      <c r="W206" s="49">
        <f t="shared" si="39"/>
        <v>-5715.9421854809625</v>
      </c>
      <c r="X206" s="49"/>
      <c r="AC206" s="45">
        <f>VLOOKUP(A:A,'[9]Bud Info 1.03 11am'!$1:$1048576,11,FALSE)</f>
        <v>-141484</v>
      </c>
      <c r="AD206" s="44">
        <f t="shared" si="37"/>
        <v>0.28253759996732697</v>
      </c>
    </row>
    <row r="207" spans="1:30" s="11" customFormat="1" x14ac:dyDescent="0.25">
      <c r="A207" s="29" t="str">
        <f t="shared" si="38"/>
        <v>PCAAA8195 Total</v>
      </c>
      <c r="B207" s="11" t="s">
        <v>612</v>
      </c>
      <c r="C207" s="27" t="s">
        <v>914</v>
      </c>
      <c r="D207" s="11" t="s">
        <v>612</v>
      </c>
      <c r="E207" s="11" t="s">
        <v>14</v>
      </c>
      <c r="F207" s="11" t="s">
        <v>145</v>
      </c>
      <c r="G207" s="11" t="s">
        <v>187</v>
      </c>
      <c r="H207" s="11" t="s">
        <v>65</v>
      </c>
      <c r="I207" s="67" t="s">
        <v>188</v>
      </c>
      <c r="J207" s="28" t="str">
        <f t="shared" si="31"/>
        <v>PCAAA8195</v>
      </c>
      <c r="K207" s="11" t="str">
        <f>VLOOKUP($H207,'[7]Objective Codes'!$A$4:$F$197,4,FALSE)</f>
        <v>GENERAL</v>
      </c>
      <c r="L207" s="11" t="str">
        <f>VLOOKUP($H207,'[7]Objective Codes'!$A$4:$F$197,5,FALSE)</f>
        <v>GENERAL</v>
      </c>
      <c r="M207" s="11" t="str">
        <f>VLOOKUP($H207,'[7]Objective Codes'!$A$4:$F$197,6,FALSE)</f>
        <v>GENERAL</v>
      </c>
      <c r="N207" s="11" t="e">
        <f>VLOOKUP(I207,'[7]Subjective Codes'!$C$3:$D$133,2,FALSE)</f>
        <v>#N/A</v>
      </c>
      <c r="O207" s="22">
        <f>[10]Income!D6</f>
        <v>-500</v>
      </c>
      <c r="P207" s="49"/>
      <c r="Q207" s="44"/>
      <c r="R207" s="44"/>
      <c r="S207" s="45"/>
      <c r="T207" s="45"/>
      <c r="U207" s="45"/>
      <c r="V207" s="45"/>
      <c r="W207" s="49"/>
      <c r="X207" s="49"/>
      <c r="AC207" s="45">
        <f>VLOOKUP(A:A,'[9]Bud Info 1.03 11am'!$1:$1048576,11,FALSE)</f>
        <v>0</v>
      </c>
      <c r="AD207" s="44">
        <f t="shared" si="37"/>
        <v>0</v>
      </c>
    </row>
    <row r="208" spans="1:30" s="43" customFormat="1" x14ac:dyDescent="0.25">
      <c r="A208" s="45" t="str">
        <f t="shared" si="38"/>
        <v>PCFAA4400 Total</v>
      </c>
      <c r="B208" s="43" t="s">
        <v>875</v>
      </c>
      <c r="C208" s="46" t="s">
        <v>914</v>
      </c>
      <c r="D208" s="43" t="s">
        <v>875</v>
      </c>
      <c r="E208" s="43" t="s">
        <v>0</v>
      </c>
      <c r="F208" s="43" t="s">
        <v>190</v>
      </c>
      <c r="G208" s="43" t="s">
        <v>283</v>
      </c>
      <c r="H208" s="43" t="s">
        <v>70</v>
      </c>
      <c r="I208" s="47" t="s">
        <v>181</v>
      </c>
      <c r="J208" s="48" t="str">
        <f t="shared" ref="J208" si="40">CONCATENATE(H208,I208)</f>
        <v>PCFAA4400</v>
      </c>
      <c r="K208" s="43" t="str">
        <f>VLOOKUP($H208,'[7]Objective Codes'!$A$4:$F$197,4,FALSE)</f>
        <v>PLANNING &amp; ENVIRONMENTAL</v>
      </c>
      <c r="L208" s="43" t="str">
        <f>VLOOKUP($H208,'[7]Objective Codes'!$A$4:$F$197,5,FALSE)</f>
        <v>GENERAL</v>
      </c>
      <c r="M208" s="43" t="str">
        <f>VLOOKUP($H208,'[7]Objective Codes'!$A$4:$F$197,6,FALSE)</f>
        <v>GENERAL</v>
      </c>
      <c r="N208" s="43" t="str">
        <f>VLOOKUP(I208,'[7]Subjective Codes'!$C$3:$D$133,2,FALSE)</f>
        <v>PRIVATE CONTRACTORS            .</v>
      </c>
      <c r="O208" s="22"/>
      <c r="P208" s="49"/>
      <c r="Q208" s="44"/>
      <c r="R208" s="44">
        <f t="shared" si="36"/>
        <v>0</v>
      </c>
      <c r="S208" s="45"/>
      <c r="T208" s="45"/>
      <c r="U208" s="45"/>
      <c r="V208" s="45"/>
      <c r="W208" s="49">
        <f t="shared" si="39"/>
        <v>0</v>
      </c>
      <c r="X208" s="49"/>
      <c r="AC208" s="45"/>
      <c r="AD208" s="44">
        <f t="shared" si="37"/>
        <v>0</v>
      </c>
    </row>
    <row r="209" spans="1:30" s="43" customFormat="1" x14ac:dyDescent="0.25">
      <c r="A209" s="45" t="str">
        <f t="shared" si="38"/>
        <v>PFAAA4400 Total</v>
      </c>
      <c r="B209" s="43" t="s">
        <v>613</v>
      </c>
      <c r="C209" s="46" t="s">
        <v>914</v>
      </c>
      <c r="D209" s="43" t="s">
        <v>613</v>
      </c>
      <c r="E209" s="43" t="s">
        <v>0</v>
      </c>
      <c r="F209" s="43" t="s">
        <v>190</v>
      </c>
      <c r="G209" s="43" t="s">
        <v>283</v>
      </c>
      <c r="H209" s="43" t="s">
        <v>71</v>
      </c>
      <c r="I209" s="47" t="s">
        <v>181</v>
      </c>
      <c r="J209" s="48" t="str">
        <f t="shared" si="31"/>
        <v>PFAAA4400</v>
      </c>
      <c r="K209" s="43" t="str">
        <f>VLOOKUP($H209,'[7]Objective Codes'!$A$4:$F$197,4,FALSE)</f>
        <v>CONTRACT 1</v>
      </c>
      <c r="L209" s="43" t="str">
        <f>VLOOKUP($H209,'[7]Objective Codes'!$A$4:$F$197,5,FALSE)</f>
        <v>GENERAL</v>
      </c>
      <c r="M209" s="43" t="str">
        <f>VLOOKUP($H209,'[7]Objective Codes'!$A$4:$F$197,6,FALSE)</f>
        <v>GENERAL</v>
      </c>
      <c r="N209" s="43" t="str">
        <f>VLOOKUP(I209,'[7]Subjective Codes'!$C$3:$D$133,2,FALSE)</f>
        <v>PRIVATE CONTRACTORS            .</v>
      </c>
      <c r="O209" s="22"/>
      <c r="P209" s="49"/>
      <c r="Q209" s="44"/>
      <c r="R209" s="44">
        <f t="shared" si="36"/>
        <v>0</v>
      </c>
      <c r="S209" s="45"/>
      <c r="T209" s="45"/>
      <c r="U209" s="45"/>
      <c r="V209" s="45"/>
      <c r="W209" s="49">
        <f t="shared" si="39"/>
        <v>0</v>
      </c>
      <c r="X209" s="49"/>
      <c r="AC209" s="45"/>
      <c r="AD209" s="44">
        <f t="shared" si="37"/>
        <v>0</v>
      </c>
    </row>
    <row r="210" spans="1:30" s="43" customFormat="1" x14ac:dyDescent="0.25">
      <c r="A210" s="45" t="str">
        <f t="shared" si="38"/>
        <v>PFAAA4402 Total</v>
      </c>
      <c r="B210" s="43" t="s">
        <v>614</v>
      </c>
      <c r="C210" s="46" t="s">
        <v>914</v>
      </c>
      <c r="D210" s="43" t="s">
        <v>614</v>
      </c>
      <c r="E210" s="43" t="s">
        <v>0</v>
      </c>
      <c r="F210" s="43" t="s">
        <v>190</v>
      </c>
      <c r="G210" s="43" t="s">
        <v>283</v>
      </c>
      <c r="H210" s="52" t="s">
        <v>71</v>
      </c>
      <c r="I210" s="53">
        <v>4402</v>
      </c>
      <c r="J210" s="48" t="str">
        <f>CONCATENATE(H210,I210)</f>
        <v>PFAAA4402</v>
      </c>
      <c r="K210" s="43" t="str">
        <f>VLOOKUP($H210,'[7]Objective Codes'!$A$4:$F$197,4,FALSE)</f>
        <v>CONTRACT 1</v>
      </c>
      <c r="L210" s="43" t="str">
        <f>VLOOKUP($H210,'[7]Objective Codes'!$A$4:$F$197,5,FALSE)</f>
        <v>GENERAL</v>
      </c>
      <c r="M210" s="43" t="str">
        <f>VLOOKUP($H210,'[7]Objective Codes'!$A$4:$F$197,6,FALSE)</f>
        <v>GENERAL</v>
      </c>
      <c r="N210" s="43" t="e">
        <f>VLOOKUP(I210,'[7]Subjective Codes'!$C$3:$D$133,2,FALSE)</f>
        <v>#N/A</v>
      </c>
      <c r="O210" s="22"/>
      <c r="P210" s="49"/>
      <c r="Q210" s="44"/>
      <c r="R210" s="44">
        <f t="shared" si="36"/>
        <v>0</v>
      </c>
      <c r="S210" s="45"/>
      <c r="T210" s="45"/>
      <c r="U210" s="45"/>
      <c r="V210" s="45"/>
      <c r="W210" s="49">
        <f t="shared" si="39"/>
        <v>0</v>
      </c>
      <c r="X210" s="49"/>
      <c r="AC210" s="45"/>
      <c r="AD210" s="44">
        <f t="shared" si="37"/>
        <v>0</v>
      </c>
    </row>
    <row r="211" spans="1:30" s="43" customFormat="1" x14ac:dyDescent="0.25">
      <c r="A211" s="45" t="str">
        <f t="shared" si="38"/>
        <v>PFAAA4408 Total</v>
      </c>
      <c r="B211" s="43" t="s">
        <v>615</v>
      </c>
      <c r="C211" s="46" t="s">
        <v>914</v>
      </c>
      <c r="D211" s="43" t="s">
        <v>615</v>
      </c>
      <c r="E211" s="43" t="s">
        <v>0</v>
      </c>
      <c r="F211" s="43" t="s">
        <v>190</v>
      </c>
      <c r="G211" s="43" t="s">
        <v>19</v>
      </c>
      <c r="H211" s="52" t="s">
        <v>71</v>
      </c>
      <c r="I211" s="53">
        <v>4408</v>
      </c>
      <c r="J211" s="48" t="str">
        <f t="shared" si="31"/>
        <v>PFAAA4408</v>
      </c>
      <c r="K211" s="43" t="str">
        <f>VLOOKUP($H211,'[7]Objective Codes'!$A$4:$F$197,4,FALSE)</f>
        <v>CONTRACT 1</v>
      </c>
      <c r="L211" s="43" t="str">
        <f>VLOOKUP($H211,'[7]Objective Codes'!$A$4:$F$197,5,FALSE)</f>
        <v>GENERAL</v>
      </c>
      <c r="M211" s="43" t="str">
        <f>VLOOKUP($H211,'[7]Objective Codes'!$A$4:$F$197,6,FALSE)</f>
        <v>GENERAL</v>
      </c>
      <c r="O211" s="22"/>
      <c r="P211" s="49"/>
      <c r="Q211" s="44"/>
      <c r="R211" s="44">
        <f t="shared" si="36"/>
        <v>0</v>
      </c>
      <c r="S211" s="45"/>
      <c r="T211" s="45"/>
      <c r="U211" s="45"/>
      <c r="V211" s="45"/>
      <c r="W211" s="49">
        <f t="shared" si="39"/>
        <v>0</v>
      </c>
      <c r="X211" s="49"/>
      <c r="AC211" s="45"/>
      <c r="AD211" s="44">
        <f t="shared" si="37"/>
        <v>0</v>
      </c>
    </row>
    <row r="212" spans="1:30" s="43" customFormat="1" x14ac:dyDescent="0.25">
      <c r="A212" s="45" t="str">
        <f t="shared" si="38"/>
        <v>PFAAA6025 Total</v>
      </c>
      <c r="B212" s="43" t="s">
        <v>616</v>
      </c>
      <c r="C212" s="46" t="s">
        <v>914</v>
      </c>
      <c r="D212" s="43" t="s">
        <v>616</v>
      </c>
      <c r="E212" s="43" t="s">
        <v>0</v>
      </c>
      <c r="F212" s="43" t="s">
        <v>190</v>
      </c>
      <c r="G212" s="43" t="s">
        <v>283</v>
      </c>
      <c r="H212" s="52" t="s">
        <v>71</v>
      </c>
      <c r="I212" s="53">
        <v>6025</v>
      </c>
      <c r="J212" s="48" t="str">
        <f t="shared" si="31"/>
        <v>PFAAA6025</v>
      </c>
      <c r="K212" s="43" t="str">
        <f>VLOOKUP($H212,'[7]Objective Codes'!$A$4:$F$197,4,FALSE)</f>
        <v>CONTRACT 1</v>
      </c>
      <c r="L212" s="43" t="str">
        <f>VLOOKUP($H212,'[7]Objective Codes'!$A$4:$F$197,5,FALSE)</f>
        <v>GENERAL</v>
      </c>
      <c r="M212" s="43" t="str">
        <f>VLOOKUP($H212,'[7]Objective Codes'!$A$4:$F$197,6,FALSE)</f>
        <v>GENERAL</v>
      </c>
      <c r="O212" s="22"/>
      <c r="P212" s="49"/>
      <c r="Q212" s="44"/>
      <c r="R212" s="44">
        <f t="shared" si="36"/>
        <v>0</v>
      </c>
      <c r="S212" s="45"/>
      <c r="T212" s="45"/>
      <c r="U212" s="45"/>
      <c r="V212" s="45"/>
      <c r="W212" s="49">
        <f t="shared" si="39"/>
        <v>0</v>
      </c>
      <c r="X212" s="49"/>
      <c r="AC212" s="45"/>
      <c r="AD212" s="44">
        <f t="shared" si="37"/>
        <v>0</v>
      </c>
    </row>
    <row r="213" spans="1:30" s="11" customFormat="1" x14ac:dyDescent="0.25">
      <c r="A213" s="29" t="str">
        <f t="shared" si="38"/>
        <v>PFAAA8280 Total</v>
      </c>
      <c r="B213" s="11" t="s">
        <v>617</v>
      </c>
      <c r="C213" s="27" t="s">
        <v>914</v>
      </c>
      <c r="D213" s="11" t="s">
        <v>617</v>
      </c>
      <c r="E213" s="11" t="s">
        <v>14</v>
      </c>
      <c r="F213" s="11" t="s">
        <v>190</v>
      </c>
      <c r="G213" s="35"/>
      <c r="H213" s="32" t="s">
        <v>71</v>
      </c>
      <c r="I213" s="31">
        <v>8280</v>
      </c>
      <c r="J213" s="28" t="str">
        <f t="shared" si="31"/>
        <v>PFAAA8280</v>
      </c>
      <c r="K213" s="11" t="str">
        <f>VLOOKUP($H213,'[7]Objective Codes'!$A$4:$F$197,4,FALSE)</f>
        <v>CONTRACT 1</v>
      </c>
      <c r="L213" s="11" t="str">
        <f>VLOOKUP($H213,'[7]Objective Codes'!$A$4:$F$197,5,FALSE)</f>
        <v>GENERAL</v>
      </c>
      <c r="M213" s="11" t="str">
        <f>VLOOKUP($H213,'[7]Objective Codes'!$A$4:$F$197,6,FALSE)</f>
        <v>GENERAL</v>
      </c>
      <c r="O213" s="22"/>
      <c r="P213" s="49"/>
      <c r="Q213" s="44"/>
      <c r="R213" s="44">
        <f t="shared" si="36"/>
        <v>0</v>
      </c>
      <c r="S213" s="45"/>
      <c r="T213" s="45"/>
      <c r="U213" s="45"/>
      <c r="V213" s="45"/>
      <c r="W213" s="49">
        <f t="shared" si="39"/>
        <v>0</v>
      </c>
      <c r="X213" s="49"/>
      <c r="AC213" s="45"/>
      <c r="AD213" s="44">
        <f t="shared" si="37"/>
        <v>0</v>
      </c>
    </row>
    <row r="214" spans="1:30" s="43" customFormat="1" x14ac:dyDescent="0.25">
      <c r="A214" s="45" t="str">
        <f t="shared" si="38"/>
        <v>PFAAA9370 Total</v>
      </c>
      <c r="B214" s="43" t="s">
        <v>618</v>
      </c>
      <c r="C214" s="46" t="s">
        <v>914</v>
      </c>
      <c r="D214" s="43" t="s">
        <v>618</v>
      </c>
      <c r="E214" s="43" t="s">
        <v>0</v>
      </c>
      <c r="F214" s="43" t="s">
        <v>190</v>
      </c>
      <c r="G214" s="43" t="s">
        <v>283</v>
      </c>
      <c r="H214" s="52" t="s">
        <v>71</v>
      </c>
      <c r="I214" s="53">
        <v>9370</v>
      </c>
      <c r="J214" s="48" t="str">
        <f t="shared" si="31"/>
        <v>PFAAA9370</v>
      </c>
      <c r="K214" s="43" t="str">
        <f>VLOOKUP($H214,'[7]Objective Codes'!$A$4:$F$197,4,FALSE)</f>
        <v>CONTRACT 1</v>
      </c>
      <c r="L214" s="43" t="str">
        <f>VLOOKUP($H214,'[7]Objective Codes'!$A$4:$F$197,5,FALSE)</f>
        <v>GENERAL</v>
      </c>
      <c r="M214" s="43" t="str">
        <f>VLOOKUP($H214,'[7]Objective Codes'!$A$4:$F$197,6,FALSE)</f>
        <v>GENERAL</v>
      </c>
      <c r="O214" s="22"/>
      <c r="P214" s="49"/>
      <c r="Q214" s="44"/>
      <c r="R214" s="44">
        <f t="shared" si="36"/>
        <v>0</v>
      </c>
      <c r="S214" s="45"/>
      <c r="T214" s="45"/>
      <c r="U214" s="45"/>
      <c r="V214" s="45"/>
      <c r="W214" s="49">
        <f t="shared" si="39"/>
        <v>0</v>
      </c>
      <c r="X214" s="49"/>
      <c r="AC214" s="45"/>
      <c r="AD214" s="44">
        <f t="shared" si="37"/>
        <v>0</v>
      </c>
    </row>
    <row r="215" spans="1:30" s="43" customFormat="1" x14ac:dyDescent="0.25">
      <c r="A215" s="45" t="str">
        <f t="shared" si="38"/>
        <v>PFBAA4400 Total</v>
      </c>
      <c r="B215" s="43" t="s">
        <v>619</v>
      </c>
      <c r="C215" s="46" t="s">
        <v>914</v>
      </c>
      <c r="D215" s="43" t="s">
        <v>619</v>
      </c>
      <c r="E215" s="43" t="s">
        <v>0</v>
      </c>
      <c r="F215" s="43" t="s">
        <v>190</v>
      </c>
      <c r="G215" s="43" t="s">
        <v>283</v>
      </c>
      <c r="H215" s="43" t="s">
        <v>72</v>
      </c>
      <c r="I215" s="47" t="s">
        <v>181</v>
      </c>
      <c r="J215" s="48" t="str">
        <f t="shared" si="31"/>
        <v>PFBAA4400</v>
      </c>
      <c r="K215" s="43" t="str">
        <f>VLOOKUP($H215,'[7]Objective Codes'!$A$4:$F$197,4,FALSE)</f>
        <v>CONTRACT 2</v>
      </c>
      <c r="L215" s="43" t="str">
        <f>VLOOKUP($H215,'[7]Objective Codes'!$A$4:$F$197,5,FALSE)</f>
        <v>GENERAL</v>
      </c>
      <c r="M215" s="43" t="str">
        <f>VLOOKUP($H215,'[7]Objective Codes'!$A$4:$F$197,6,FALSE)</f>
        <v>GENERAL</v>
      </c>
      <c r="N215" s="43" t="str">
        <f>VLOOKUP(I215,'[7]Subjective Codes'!$C$3:$D$133,2,FALSE)</f>
        <v>PRIVATE CONTRACTORS            .</v>
      </c>
      <c r="O215" s="22"/>
      <c r="P215" s="49"/>
      <c r="Q215" s="44"/>
      <c r="R215" s="44">
        <f t="shared" si="36"/>
        <v>0</v>
      </c>
      <c r="S215" s="45"/>
      <c r="T215" s="45"/>
      <c r="U215" s="45"/>
      <c r="V215" s="45"/>
      <c r="W215" s="49">
        <f t="shared" si="39"/>
        <v>0</v>
      </c>
      <c r="X215" s="49"/>
      <c r="AC215" s="45"/>
      <c r="AD215" s="44">
        <f t="shared" si="37"/>
        <v>0</v>
      </c>
    </row>
    <row r="216" spans="1:30" s="43" customFormat="1" x14ac:dyDescent="0.25">
      <c r="A216" s="45" t="str">
        <f t="shared" si="38"/>
        <v>PFBAA4402 Total</v>
      </c>
      <c r="B216" s="43" t="s">
        <v>620</v>
      </c>
      <c r="C216" s="46" t="s">
        <v>914</v>
      </c>
      <c r="D216" s="43" t="s">
        <v>620</v>
      </c>
      <c r="E216" s="43" t="s">
        <v>0</v>
      </c>
      <c r="F216" s="43" t="s">
        <v>190</v>
      </c>
      <c r="G216" s="43" t="s">
        <v>283</v>
      </c>
      <c r="H216" s="52" t="s">
        <v>72</v>
      </c>
      <c r="I216" s="53">
        <v>4402</v>
      </c>
      <c r="J216" s="48" t="str">
        <f>CONCATENATE(H216,I216)</f>
        <v>PFBAA4402</v>
      </c>
      <c r="K216" s="43" t="str">
        <f>VLOOKUP($H216,'[7]Objective Codes'!$A$4:$F$197,4,FALSE)</f>
        <v>CONTRACT 2</v>
      </c>
      <c r="L216" s="43" t="str">
        <f>VLOOKUP($H216,'[7]Objective Codes'!$A$4:$F$197,5,FALSE)</f>
        <v>GENERAL</v>
      </c>
      <c r="M216" s="43" t="str">
        <f>VLOOKUP($H216,'[7]Objective Codes'!$A$4:$F$197,6,FALSE)</f>
        <v>GENERAL</v>
      </c>
      <c r="N216" s="43" t="e">
        <f>VLOOKUP(I216,'[7]Subjective Codes'!$C$3:$D$133,2,FALSE)</f>
        <v>#N/A</v>
      </c>
      <c r="O216" s="22"/>
      <c r="P216" s="49"/>
      <c r="Q216" s="44"/>
      <c r="R216" s="44">
        <f t="shared" si="36"/>
        <v>0</v>
      </c>
      <c r="S216" s="45"/>
      <c r="T216" s="45"/>
      <c r="U216" s="45"/>
      <c r="V216" s="45"/>
      <c r="W216" s="49">
        <f t="shared" si="39"/>
        <v>0</v>
      </c>
      <c r="X216" s="49"/>
      <c r="AC216" s="45"/>
      <c r="AD216" s="44">
        <f t="shared" si="37"/>
        <v>0</v>
      </c>
    </row>
    <row r="217" spans="1:30" s="43" customFormat="1" x14ac:dyDescent="0.25">
      <c r="A217" s="45" t="str">
        <f t="shared" si="38"/>
        <v>PFBAA4408 Total</v>
      </c>
      <c r="B217" s="43" t="s">
        <v>621</v>
      </c>
      <c r="C217" s="46" t="s">
        <v>914</v>
      </c>
      <c r="D217" s="43" t="s">
        <v>621</v>
      </c>
      <c r="E217" s="43" t="s">
        <v>0</v>
      </c>
      <c r="F217" s="43" t="s">
        <v>190</v>
      </c>
      <c r="G217" s="43" t="s">
        <v>19</v>
      </c>
      <c r="H217" s="52" t="s">
        <v>72</v>
      </c>
      <c r="I217" s="53">
        <v>4408</v>
      </c>
      <c r="J217" s="48" t="str">
        <f t="shared" si="31"/>
        <v>PFBAA4408</v>
      </c>
      <c r="K217" s="43" t="str">
        <f>VLOOKUP($H217,'[7]Objective Codes'!$A$4:$F$197,4,FALSE)</f>
        <v>CONTRACT 2</v>
      </c>
      <c r="L217" s="43" t="str">
        <f>VLOOKUP($H217,'[7]Objective Codes'!$A$4:$F$197,5,FALSE)</f>
        <v>GENERAL</v>
      </c>
      <c r="M217" s="43" t="str">
        <f>VLOOKUP($H217,'[7]Objective Codes'!$A$4:$F$197,6,FALSE)</f>
        <v>GENERAL</v>
      </c>
      <c r="O217" s="22"/>
      <c r="P217" s="49"/>
      <c r="Q217" s="44"/>
      <c r="R217" s="44">
        <f t="shared" si="36"/>
        <v>0</v>
      </c>
      <c r="S217" s="45"/>
      <c r="T217" s="45"/>
      <c r="U217" s="45"/>
      <c r="V217" s="45"/>
      <c r="W217" s="49">
        <f t="shared" si="39"/>
        <v>0</v>
      </c>
      <c r="X217" s="49"/>
      <c r="AC217" s="45"/>
      <c r="AD217" s="44">
        <f t="shared" si="37"/>
        <v>0</v>
      </c>
    </row>
    <row r="218" spans="1:30" s="43" customFormat="1" x14ac:dyDescent="0.25">
      <c r="A218" s="45" t="str">
        <f t="shared" si="38"/>
        <v>PFBAA6025 Total</v>
      </c>
      <c r="B218" s="43" t="s">
        <v>622</v>
      </c>
      <c r="C218" s="46" t="s">
        <v>914</v>
      </c>
      <c r="D218" s="43" t="s">
        <v>622</v>
      </c>
      <c r="E218" s="43" t="s">
        <v>0</v>
      </c>
      <c r="F218" s="43" t="s">
        <v>190</v>
      </c>
      <c r="G218" s="43" t="s">
        <v>283</v>
      </c>
      <c r="H218" s="52" t="s">
        <v>72</v>
      </c>
      <c r="I218" s="53">
        <v>6025</v>
      </c>
      <c r="J218" s="48" t="str">
        <f t="shared" si="31"/>
        <v>PFBAA6025</v>
      </c>
      <c r="K218" s="43" t="str">
        <f>VLOOKUP($H218,'[7]Objective Codes'!$A$4:$F$197,4,FALSE)</f>
        <v>CONTRACT 2</v>
      </c>
      <c r="L218" s="43" t="str">
        <f>VLOOKUP($H218,'[7]Objective Codes'!$A$4:$F$197,5,FALSE)</f>
        <v>GENERAL</v>
      </c>
      <c r="M218" s="43" t="str">
        <f>VLOOKUP($H218,'[7]Objective Codes'!$A$4:$F$197,6,FALSE)</f>
        <v>GENERAL</v>
      </c>
      <c r="O218" s="22"/>
      <c r="P218" s="49"/>
      <c r="Q218" s="44"/>
      <c r="R218" s="44">
        <f t="shared" si="36"/>
        <v>0</v>
      </c>
      <c r="S218" s="45"/>
      <c r="T218" s="45"/>
      <c r="U218" s="45"/>
      <c r="V218" s="45"/>
      <c r="W218" s="49">
        <f t="shared" si="39"/>
        <v>0</v>
      </c>
      <c r="X218" s="49"/>
      <c r="AC218" s="45"/>
      <c r="AD218" s="44">
        <f t="shared" si="37"/>
        <v>0</v>
      </c>
    </row>
    <row r="219" spans="1:30" s="43" customFormat="1" x14ac:dyDescent="0.25">
      <c r="A219" s="45" t="str">
        <f t="shared" si="38"/>
        <v>PCFAA4400 Total</v>
      </c>
      <c r="B219" s="43" t="s">
        <v>875</v>
      </c>
      <c r="C219" s="46" t="s">
        <v>914</v>
      </c>
      <c r="D219" s="43" t="s">
        <v>875</v>
      </c>
      <c r="E219" s="43" t="s">
        <v>0</v>
      </c>
      <c r="F219" s="43" t="s">
        <v>190</v>
      </c>
      <c r="G219" s="43" t="s">
        <v>283</v>
      </c>
      <c r="H219" s="52" t="s">
        <v>70</v>
      </c>
      <c r="I219" s="53">
        <v>4400</v>
      </c>
      <c r="J219" s="48" t="str">
        <f t="shared" si="31"/>
        <v>PCFAA4400</v>
      </c>
      <c r="K219" s="43" t="str">
        <f>VLOOKUP($H219,'[7]Objective Codes'!$A$4:$F$197,4,FALSE)</f>
        <v>PLANNING &amp; ENVIRONMENTAL</v>
      </c>
      <c r="L219" s="43" t="str">
        <f>VLOOKUP($H219,'[7]Objective Codes'!$A$4:$F$197,5,FALSE)</f>
        <v>GENERAL</v>
      </c>
      <c r="M219" s="43" t="str">
        <f>VLOOKUP($H219,'[7]Objective Codes'!$A$4:$F$197,6,FALSE)</f>
        <v>GENERAL</v>
      </c>
      <c r="O219" s="22"/>
      <c r="P219" s="49"/>
      <c r="Q219" s="44"/>
      <c r="R219" s="44">
        <f t="shared" si="36"/>
        <v>0</v>
      </c>
      <c r="S219" s="45"/>
      <c r="T219" s="45"/>
      <c r="U219" s="45"/>
      <c r="V219" s="45"/>
      <c r="W219" s="49">
        <f t="shared" si="39"/>
        <v>0</v>
      </c>
      <c r="X219" s="49"/>
      <c r="AC219" s="45"/>
      <c r="AD219" s="44">
        <f t="shared" si="37"/>
        <v>0</v>
      </c>
    </row>
    <row r="220" spans="1:30" s="43" customFormat="1" x14ac:dyDescent="0.25">
      <c r="A220" s="45" t="str">
        <f t="shared" si="38"/>
        <v>PFDAA4400 Total</v>
      </c>
      <c r="B220" s="43" t="s">
        <v>623</v>
      </c>
      <c r="C220" s="46" t="s">
        <v>914</v>
      </c>
      <c r="D220" s="43" t="s">
        <v>623</v>
      </c>
      <c r="E220" s="43" t="s">
        <v>0</v>
      </c>
      <c r="F220" s="43" t="s">
        <v>190</v>
      </c>
      <c r="G220" s="43" t="s">
        <v>283</v>
      </c>
      <c r="H220" s="52" t="s">
        <v>321</v>
      </c>
      <c r="I220" s="53">
        <v>4400</v>
      </c>
      <c r="J220" s="48" t="str">
        <f t="shared" si="31"/>
        <v>PFDAA4400</v>
      </c>
      <c r="K220" s="43" t="str">
        <f>VLOOKUP($H220,'[7]Objective Codes'!$A$4:$F$197,4,FALSE)</f>
        <v>CHARITY WASTE</v>
      </c>
      <c r="L220" s="43" t="str">
        <f>VLOOKUP($H220,'[7]Objective Codes'!$A$4:$F$197,5,FALSE)</f>
        <v>GENERAL</v>
      </c>
      <c r="M220" s="43" t="str">
        <f>VLOOKUP($H220,'[7]Objective Codes'!$A$4:$F$197,6,FALSE)</f>
        <v>GENERAL</v>
      </c>
      <c r="O220" s="22"/>
      <c r="P220" s="49"/>
      <c r="Q220" s="44"/>
      <c r="R220" s="44">
        <f t="shared" si="36"/>
        <v>0</v>
      </c>
      <c r="S220" s="45"/>
      <c r="T220" s="45"/>
      <c r="U220" s="45"/>
      <c r="V220" s="45"/>
      <c r="W220" s="49">
        <f t="shared" si="39"/>
        <v>0</v>
      </c>
      <c r="X220" s="49"/>
      <c r="AC220" s="45"/>
      <c r="AD220" s="44">
        <f t="shared" si="37"/>
        <v>0</v>
      </c>
    </row>
    <row r="221" spans="1:30" s="43" customFormat="1" x14ac:dyDescent="0.25">
      <c r="A221" s="45" t="str">
        <f t="shared" si="38"/>
        <v>PFEAA4400 Total</v>
      </c>
      <c r="B221" s="43" t="s">
        <v>624</v>
      </c>
      <c r="C221" s="46" t="s">
        <v>914</v>
      </c>
      <c r="D221" s="43" t="s">
        <v>624</v>
      </c>
      <c r="E221" s="43" t="s">
        <v>0</v>
      </c>
      <c r="F221" s="43" t="s">
        <v>190</v>
      </c>
      <c r="G221" s="43" t="s">
        <v>283</v>
      </c>
      <c r="H221" s="43" t="s">
        <v>310</v>
      </c>
      <c r="I221" s="47" t="s">
        <v>181</v>
      </c>
      <c r="J221" s="48" t="str">
        <f t="shared" si="31"/>
        <v>PFEAA4400</v>
      </c>
      <c r="K221" s="43" t="str">
        <f>VLOOKUP($H221,'[7]Objective Codes'!$A$4:$F$197,4,FALSE)</f>
        <v>HAZARDOUS HOUSEHOLD WASTE</v>
      </c>
      <c r="L221" s="43" t="str">
        <f>VLOOKUP($H221,'[7]Objective Codes'!$A$4:$F$197,5,FALSE)</f>
        <v>GENERAL</v>
      </c>
      <c r="M221" s="43" t="str">
        <f>VLOOKUP($H221,'[7]Objective Codes'!$A$4:$F$197,6,FALSE)</f>
        <v>GENERAL</v>
      </c>
      <c r="N221" s="43" t="str">
        <f>VLOOKUP(I221,'[7]Subjective Codes'!$C$3:$D$133,2,FALSE)</f>
        <v>PRIVATE CONTRACTORS            .</v>
      </c>
      <c r="O221" s="22"/>
      <c r="P221" s="49"/>
      <c r="Q221" s="44"/>
      <c r="R221" s="44">
        <f t="shared" si="36"/>
        <v>0</v>
      </c>
      <c r="S221" s="45"/>
      <c r="T221" s="45"/>
      <c r="U221" s="45"/>
      <c r="V221" s="45"/>
      <c r="W221" s="49">
        <f t="shared" si="39"/>
        <v>0</v>
      </c>
      <c r="X221" s="49"/>
      <c r="AC221" s="45">
        <f>VLOOKUP(A:A,'[9]Bud Info 1.03 11am'!$1:$1048576,11,FALSE)</f>
        <v>0</v>
      </c>
      <c r="AD221" s="44">
        <f t="shared" si="37"/>
        <v>0</v>
      </c>
    </row>
    <row r="222" spans="1:30" s="43" customFormat="1" x14ac:dyDescent="0.25">
      <c r="A222" s="45" t="str">
        <f t="shared" si="38"/>
        <v>PFFAA4004 Total</v>
      </c>
      <c r="B222" s="43" t="s">
        <v>625</v>
      </c>
      <c r="C222" s="46" t="s">
        <v>914</v>
      </c>
      <c r="D222" s="43" t="s">
        <v>625</v>
      </c>
      <c r="E222" s="43" t="s">
        <v>0</v>
      </c>
      <c r="F222" s="43" t="s">
        <v>190</v>
      </c>
      <c r="G222" s="43" t="s">
        <v>283</v>
      </c>
      <c r="H222" s="52" t="s">
        <v>322</v>
      </c>
      <c r="I222" s="53">
        <v>4004</v>
      </c>
      <c r="J222" s="48" t="str">
        <f>CONCATENATE(H222,I222)</f>
        <v>PFFAA4004</v>
      </c>
      <c r="K222" s="43" t="str">
        <f>VLOOKUP($H222,'[7]Objective Codes'!$A$4:$F$197,4,FALSE)</f>
        <v>PLANNED DIVERSIONS</v>
      </c>
      <c r="L222" s="43" t="str">
        <f>VLOOKUP($H222,'[7]Objective Codes'!$A$4:$F$197,5,FALSE)</f>
        <v>GENERAL</v>
      </c>
      <c r="M222" s="43" t="str">
        <f>VLOOKUP($H222,'[7]Objective Codes'!$A$4:$F$197,6,FALSE)</f>
        <v>GENERAL</v>
      </c>
      <c r="N222" s="43" t="e">
        <f>VLOOKUP(I222,'[7]Subjective Codes'!$C$3:$D$133,2,FALSE)</f>
        <v>#N/A</v>
      </c>
      <c r="O222" s="22"/>
      <c r="P222" s="49"/>
      <c r="Q222" s="44"/>
      <c r="R222" s="44">
        <f t="shared" si="36"/>
        <v>0</v>
      </c>
      <c r="S222" s="45"/>
      <c r="T222" s="45"/>
      <c r="U222" s="45"/>
      <c r="V222" s="45"/>
      <c r="W222" s="49">
        <f t="shared" si="39"/>
        <v>0</v>
      </c>
      <c r="X222" s="49"/>
      <c r="AC222" s="45"/>
      <c r="AD222" s="44">
        <f t="shared" si="37"/>
        <v>0</v>
      </c>
    </row>
    <row r="223" spans="1:30" s="43" customFormat="1" x14ac:dyDescent="0.25">
      <c r="A223" s="45" t="str">
        <f t="shared" si="38"/>
        <v>PFFAA5310 Total</v>
      </c>
      <c r="B223" s="43" t="s">
        <v>626</v>
      </c>
      <c r="C223" s="46" t="s">
        <v>914</v>
      </c>
      <c r="D223" s="43" t="s">
        <v>626</v>
      </c>
      <c r="E223" s="43" t="s">
        <v>0</v>
      </c>
      <c r="F223" s="43" t="s">
        <v>190</v>
      </c>
      <c r="G223" s="43" t="s">
        <v>283</v>
      </c>
      <c r="H223" s="52" t="s">
        <v>322</v>
      </c>
      <c r="I223" s="53">
        <v>5310</v>
      </c>
      <c r="J223" s="48" t="str">
        <f t="shared" si="31"/>
        <v>PFFAA5310</v>
      </c>
      <c r="K223" s="43" t="str">
        <f>VLOOKUP($H223,'[7]Objective Codes'!$A$4:$F$197,4,FALSE)</f>
        <v>PLANNED DIVERSIONS</v>
      </c>
      <c r="L223" s="43" t="str">
        <f>VLOOKUP($H223,'[7]Objective Codes'!$A$4:$F$197,5,FALSE)</f>
        <v>GENERAL</v>
      </c>
      <c r="M223" s="43" t="str">
        <f>VLOOKUP($H223,'[7]Objective Codes'!$A$4:$F$197,6,FALSE)</f>
        <v>GENERAL</v>
      </c>
      <c r="O223" s="22"/>
      <c r="P223" s="49"/>
      <c r="Q223" s="44"/>
      <c r="R223" s="44">
        <f t="shared" si="36"/>
        <v>0</v>
      </c>
      <c r="S223" s="45"/>
      <c r="T223" s="45"/>
      <c r="U223" s="45"/>
      <c r="V223" s="45"/>
      <c r="W223" s="49">
        <f t="shared" si="39"/>
        <v>0</v>
      </c>
      <c r="X223" s="49"/>
      <c r="AC223" s="45"/>
      <c r="AD223" s="44">
        <f t="shared" si="37"/>
        <v>0</v>
      </c>
    </row>
    <row r="224" spans="1:30" s="43" customFormat="1" x14ac:dyDescent="0.25">
      <c r="A224" s="45" t="str">
        <f t="shared" si="38"/>
        <v>PFGAA4400 Total</v>
      </c>
      <c r="B224" s="43" t="s">
        <v>627</v>
      </c>
      <c r="C224" s="46" t="s">
        <v>914</v>
      </c>
      <c r="D224" s="43" t="s">
        <v>627</v>
      </c>
      <c r="E224" s="43" t="s">
        <v>0</v>
      </c>
      <c r="F224" s="43" t="s">
        <v>190</v>
      </c>
      <c r="G224" s="43" t="s">
        <v>283</v>
      </c>
      <c r="H224" s="52" t="s">
        <v>323</v>
      </c>
      <c r="I224" s="53">
        <v>4400</v>
      </c>
      <c r="J224" s="48" t="str">
        <f t="shared" si="31"/>
        <v>PFGAA4400</v>
      </c>
      <c r="K224" s="43" t="str">
        <f>VLOOKUP($H224,'[7]Objective Codes'!$A$4:$F$197,4,FALSE)</f>
        <v>ORCHID CONTRACT</v>
      </c>
      <c r="L224" s="43" t="str">
        <f>VLOOKUP($H224,'[7]Objective Codes'!$A$4:$F$197,5,FALSE)</f>
        <v>GENERAL</v>
      </c>
      <c r="M224" s="43" t="str">
        <f>VLOOKUP($H224,'[7]Objective Codes'!$A$4:$F$197,6,FALSE)</f>
        <v>GENERAL</v>
      </c>
      <c r="O224" s="22"/>
      <c r="P224" s="49"/>
      <c r="Q224" s="44"/>
      <c r="R224" s="44">
        <f t="shared" si="36"/>
        <v>0</v>
      </c>
      <c r="S224" s="45"/>
      <c r="T224" s="45"/>
      <c r="U224" s="45"/>
      <c r="V224" s="45"/>
      <c r="W224" s="49">
        <f t="shared" si="39"/>
        <v>0</v>
      </c>
      <c r="X224" s="49"/>
      <c r="AC224" s="45"/>
      <c r="AD224" s="44">
        <f t="shared" si="37"/>
        <v>0</v>
      </c>
    </row>
    <row r="225" spans="1:30" s="43" customFormat="1" x14ac:dyDescent="0.25">
      <c r="A225" s="45" t="str">
        <f t="shared" si="38"/>
        <v>PFGAA6025 Total</v>
      </c>
      <c r="B225" s="43" t="s">
        <v>628</v>
      </c>
      <c r="C225" s="46" t="s">
        <v>914</v>
      </c>
      <c r="D225" s="43" t="s">
        <v>628</v>
      </c>
      <c r="E225" s="43" t="s">
        <v>0</v>
      </c>
      <c r="F225" s="43" t="s">
        <v>190</v>
      </c>
      <c r="G225" s="43" t="s">
        <v>283</v>
      </c>
      <c r="H225" s="52" t="s">
        <v>323</v>
      </c>
      <c r="I225" s="53">
        <v>6025</v>
      </c>
      <c r="J225" s="48" t="str">
        <f t="shared" si="31"/>
        <v>PFGAA6025</v>
      </c>
      <c r="K225" s="43" t="str">
        <f>VLOOKUP($H225,'[7]Objective Codes'!$A$4:$F$197,4,FALSE)</f>
        <v>ORCHID CONTRACT</v>
      </c>
      <c r="L225" s="43" t="str">
        <f>VLOOKUP($H225,'[7]Objective Codes'!$A$4:$F$197,5,FALSE)</f>
        <v>GENERAL</v>
      </c>
      <c r="M225" s="43" t="str">
        <f>VLOOKUP($H225,'[7]Objective Codes'!$A$4:$F$197,6,FALSE)</f>
        <v>GENERAL</v>
      </c>
      <c r="O225" s="22"/>
      <c r="P225" s="49"/>
      <c r="Q225" s="44"/>
      <c r="R225" s="44">
        <f t="shared" si="36"/>
        <v>0</v>
      </c>
      <c r="S225" s="45"/>
      <c r="T225" s="45"/>
      <c r="U225" s="45"/>
      <c r="V225" s="45"/>
      <c r="W225" s="49">
        <f t="shared" si="39"/>
        <v>0</v>
      </c>
      <c r="X225" s="49"/>
      <c r="AC225" s="45"/>
      <c r="AD225" s="44">
        <f t="shared" si="37"/>
        <v>0</v>
      </c>
    </row>
    <row r="226" spans="1:30" s="43" customFormat="1" x14ac:dyDescent="0.25">
      <c r="A226" s="45" t="str">
        <f t="shared" si="38"/>
        <v>PPAAA4400 Total</v>
      </c>
      <c r="B226" s="43" t="s">
        <v>629</v>
      </c>
      <c r="C226" s="46" t="s">
        <v>914</v>
      </c>
      <c r="D226" s="43" t="s">
        <v>629</v>
      </c>
      <c r="E226" s="43" t="s">
        <v>0</v>
      </c>
      <c r="F226" s="43" t="s">
        <v>190</v>
      </c>
      <c r="G226" s="43" t="s">
        <v>283</v>
      </c>
      <c r="H226" s="43" t="s">
        <v>121</v>
      </c>
      <c r="I226" s="47" t="s">
        <v>181</v>
      </c>
      <c r="J226" s="48" t="str">
        <f t="shared" si="31"/>
        <v>PPAAA4400</v>
      </c>
      <c r="K226" s="43" t="str">
        <f>VLOOKUP($H226,'[7]Objective Codes'!$A$4:$F$197,4,FALSE)</f>
        <v>MWDA</v>
      </c>
      <c r="L226" s="43" t="str">
        <f>VLOOKUP($H226,'[7]Objective Codes'!$A$4:$F$197,5,FALSE)</f>
        <v>SERVICE FEE</v>
      </c>
      <c r="M226" s="43" t="str">
        <f>VLOOKUP($H226,'[7]Objective Codes'!$A$4:$F$197,6,FALSE)</f>
        <v>GENERAL</v>
      </c>
      <c r="N226" s="43" t="str">
        <f>VLOOKUP(I226,'[7]Subjective Codes'!$C$3:$D$133,2,FALSE)</f>
        <v>PRIVATE CONTRACTORS            .</v>
      </c>
      <c r="O226" s="22"/>
      <c r="P226" s="49">
        <f>15042274+1000+60000</f>
        <v>15103274</v>
      </c>
      <c r="Q226" s="44">
        <f>15395514+2000+2366400</f>
        <v>17763914</v>
      </c>
      <c r="R226" s="44">
        <f t="shared" si="36"/>
        <v>2660640</v>
      </c>
      <c r="S226" s="45"/>
      <c r="T226" s="45"/>
      <c r="U226" s="45">
        <f>+Q226*1.03</f>
        <v>18296831.420000002</v>
      </c>
      <c r="V226" s="45">
        <f>+U226*1.03</f>
        <v>18845736.362600002</v>
      </c>
      <c r="W226" s="49">
        <f t="shared" si="39"/>
        <v>1081822.3626000024</v>
      </c>
      <c r="X226" s="49"/>
      <c r="AC226" s="45">
        <f>VLOOKUP(A:A,'[9]Bud Info 1.03 11am'!$1:$1048576,11,FALSE)</f>
        <v>17763914</v>
      </c>
      <c r="AD226" s="44">
        <f t="shared" si="37"/>
        <v>0</v>
      </c>
    </row>
    <row r="227" spans="1:30" s="43" customFormat="1" x14ac:dyDescent="0.25">
      <c r="A227" s="45" t="str">
        <f t="shared" si="38"/>
        <v>PPAAA6025 Total</v>
      </c>
      <c r="B227" s="43" t="s">
        <v>630</v>
      </c>
      <c r="C227" s="46" t="s">
        <v>914</v>
      </c>
      <c r="D227" s="43" t="s">
        <v>630</v>
      </c>
      <c r="E227" s="43" t="s">
        <v>0</v>
      </c>
      <c r="F227" s="43" t="s">
        <v>190</v>
      </c>
      <c r="G227" s="43" t="s">
        <v>283</v>
      </c>
      <c r="H227" s="52" t="s">
        <v>121</v>
      </c>
      <c r="I227" s="53">
        <v>6025</v>
      </c>
      <c r="J227" s="48" t="str">
        <f t="shared" si="31"/>
        <v>PPAAA6025</v>
      </c>
      <c r="K227" s="43" t="str">
        <f>VLOOKUP($H227,'[7]Objective Codes'!$A$4:$F$197,4,FALSE)</f>
        <v>MWDA</v>
      </c>
      <c r="L227" s="43" t="str">
        <f>VLOOKUP($H227,'[7]Objective Codes'!$A$4:$F$197,5,FALSE)</f>
        <v>SERVICE FEE</v>
      </c>
      <c r="M227" s="43" t="str">
        <f>VLOOKUP($H227,'[7]Objective Codes'!$A$4:$F$197,6,FALSE)</f>
        <v>GENERAL</v>
      </c>
      <c r="O227" s="22"/>
      <c r="P227" s="49"/>
      <c r="Q227" s="44"/>
      <c r="R227" s="44">
        <f t="shared" si="36"/>
        <v>0</v>
      </c>
      <c r="S227" s="45"/>
      <c r="T227" s="45"/>
      <c r="U227" s="45">
        <f t="shared" ref="U227:U235" si="41">+Q227*1.03</f>
        <v>0</v>
      </c>
      <c r="V227" s="45">
        <f t="shared" ref="V227:V235" si="42">+U227*1.03</f>
        <v>0</v>
      </c>
      <c r="W227" s="49">
        <f t="shared" si="39"/>
        <v>0</v>
      </c>
      <c r="X227" s="49"/>
      <c r="AC227" s="45"/>
      <c r="AD227" s="44">
        <f t="shared" si="37"/>
        <v>0</v>
      </c>
    </row>
    <row r="228" spans="1:30" s="43" customFormat="1" x14ac:dyDescent="0.25">
      <c r="A228" s="45" t="str">
        <f t="shared" si="38"/>
        <v>PPABA4400 Total</v>
      </c>
      <c r="B228" s="43" t="s">
        <v>631</v>
      </c>
      <c r="C228" s="46" t="s">
        <v>914</v>
      </c>
      <c r="D228" s="43" t="s">
        <v>631</v>
      </c>
      <c r="E228" s="43" t="s">
        <v>0</v>
      </c>
      <c r="F228" s="43" t="s">
        <v>190</v>
      </c>
      <c r="G228" s="43" t="s">
        <v>283</v>
      </c>
      <c r="H228" s="43" t="s">
        <v>122</v>
      </c>
      <c r="I228" s="47" t="s">
        <v>181</v>
      </c>
      <c r="J228" s="48" t="str">
        <f t="shared" si="31"/>
        <v>PPABA4400</v>
      </c>
      <c r="K228" s="43" t="str">
        <f>VLOOKUP($H228,'[7]Objective Codes'!$A$4:$F$197,4,FALSE)</f>
        <v>MWDA</v>
      </c>
      <c r="L228" s="43" t="str">
        <f>VLOOKUP($H228,'[7]Objective Codes'!$A$4:$F$197,5,FALSE)</f>
        <v>TONNAGE PAYMENTS</v>
      </c>
      <c r="M228" s="43" t="str">
        <f>VLOOKUP($H228,'[7]Objective Codes'!$A$4:$F$197,6,FALSE)</f>
        <v>GENERAL</v>
      </c>
      <c r="N228" s="43" t="str">
        <f>VLOOKUP(I228,'[7]Subjective Codes'!$C$3:$D$133,2,FALSE)</f>
        <v>PRIVATE CONTRACTORS            .</v>
      </c>
      <c r="O228" s="22"/>
      <c r="P228" s="49">
        <f>3189727+1500</f>
        <v>3191227</v>
      </c>
      <c r="Q228" s="44">
        <f>3252555+2500</f>
        <v>3255055</v>
      </c>
      <c r="R228" s="44">
        <f t="shared" si="36"/>
        <v>63828</v>
      </c>
      <c r="S228" s="45"/>
      <c r="T228" s="45"/>
      <c r="U228" s="45">
        <f t="shared" si="41"/>
        <v>3352706.65</v>
      </c>
      <c r="V228" s="45">
        <f t="shared" si="42"/>
        <v>3453287.8495</v>
      </c>
      <c r="W228" s="49">
        <f t="shared" si="39"/>
        <v>198232.84950000001</v>
      </c>
      <c r="X228" s="49"/>
      <c r="AC228" s="45">
        <f>VLOOKUP(A:A,'[9]Bud Info 1.03 11am'!$1:$1048576,11,FALSE)</f>
        <v>3255055</v>
      </c>
      <c r="AD228" s="44">
        <f t="shared" si="37"/>
        <v>0</v>
      </c>
    </row>
    <row r="229" spans="1:30" s="43" customFormat="1" x14ac:dyDescent="0.25">
      <c r="A229" s="45" t="str">
        <f t="shared" si="38"/>
        <v>PPACA4400 Total</v>
      </c>
      <c r="B229" s="43" t="s">
        <v>632</v>
      </c>
      <c r="C229" s="46" t="s">
        <v>914</v>
      </c>
      <c r="D229" s="43" t="s">
        <v>632</v>
      </c>
      <c r="E229" s="43" t="s">
        <v>0</v>
      </c>
      <c r="F229" s="43" t="s">
        <v>190</v>
      </c>
      <c r="G229" s="43" t="s">
        <v>283</v>
      </c>
      <c r="H229" s="43" t="s">
        <v>123</v>
      </c>
      <c r="I229" s="47" t="s">
        <v>181</v>
      </c>
      <c r="J229" s="48" t="str">
        <f t="shared" si="31"/>
        <v>PPACA4400</v>
      </c>
      <c r="K229" s="43" t="str">
        <f>VLOOKUP($H229,'[7]Objective Codes'!$A$4:$F$197,4,FALSE)</f>
        <v>MWDA</v>
      </c>
      <c r="L229" s="43" t="str">
        <f>VLOOKUP($H229,'[7]Objective Codes'!$A$4:$F$197,5,FALSE)</f>
        <v>TONNAGE ADJUSTMENT PAYMENTS</v>
      </c>
      <c r="M229" s="43" t="str">
        <f>VLOOKUP($H229,'[7]Objective Codes'!$A$4:$F$197,6,FALSE)</f>
        <v>GENERAL</v>
      </c>
      <c r="N229" s="43" t="str">
        <f>VLOOKUP(I229,'[7]Subjective Codes'!$C$3:$D$133,2,FALSE)</f>
        <v>PRIVATE CONTRACTORS            .</v>
      </c>
      <c r="O229" s="22"/>
      <c r="P229" s="49">
        <v>-118728</v>
      </c>
      <c r="Q229" s="44">
        <v>-139563</v>
      </c>
      <c r="R229" s="44">
        <f t="shared" si="36"/>
        <v>-20835</v>
      </c>
      <c r="S229" s="45"/>
      <c r="T229" s="45"/>
      <c r="U229" s="45">
        <f t="shared" si="41"/>
        <v>-143749.89000000001</v>
      </c>
      <c r="V229" s="45">
        <f t="shared" si="42"/>
        <v>-148062.38670000003</v>
      </c>
      <c r="W229" s="49">
        <f t="shared" si="39"/>
        <v>-8499.3867000000319</v>
      </c>
      <c r="X229" s="49"/>
      <c r="AC229" s="45">
        <f>VLOOKUP(A:A,'[9]Bud Info 1.03 11am'!$1:$1048576,11,FALSE)</f>
        <v>-139563</v>
      </c>
      <c r="AD229" s="44">
        <f t="shared" si="37"/>
        <v>0</v>
      </c>
    </row>
    <row r="230" spans="1:30" s="43" customFormat="1" x14ac:dyDescent="0.25">
      <c r="A230" s="45" t="str">
        <f t="shared" si="38"/>
        <v>PPADA4400 Total</v>
      </c>
      <c r="B230" s="43" t="s">
        <v>633</v>
      </c>
      <c r="C230" s="46" t="s">
        <v>914</v>
      </c>
      <c r="D230" s="43" t="s">
        <v>633</v>
      </c>
      <c r="E230" s="43" t="s">
        <v>0</v>
      </c>
      <c r="F230" s="43" t="s">
        <v>190</v>
      </c>
      <c r="G230" s="43" t="s">
        <v>283</v>
      </c>
      <c r="H230" s="43" t="s">
        <v>124</v>
      </c>
      <c r="I230" s="47" t="s">
        <v>181</v>
      </c>
      <c r="J230" s="48" t="str">
        <f t="shared" si="31"/>
        <v>PPADA4400</v>
      </c>
      <c r="K230" s="43" t="str">
        <f>VLOOKUP($H230,'[7]Objective Codes'!$A$4:$F$197,4,FALSE)</f>
        <v>MWDA</v>
      </c>
      <c r="L230" s="43" t="str">
        <f>VLOOKUP($H230,'[7]Objective Codes'!$A$4:$F$197,5,FALSE)</f>
        <v>KITCHEN WASTE TON PAYMENTS</v>
      </c>
      <c r="M230" s="43" t="str">
        <f>VLOOKUP($H230,'[7]Objective Codes'!$A$4:$F$197,6,FALSE)</f>
        <v>GENERAL</v>
      </c>
      <c r="N230" s="43" t="str">
        <f>VLOOKUP(I230,'[7]Subjective Codes'!$C$3:$D$133,2,FALSE)</f>
        <v>PRIVATE CONTRACTORS            .</v>
      </c>
      <c r="O230" s="22"/>
      <c r="P230" s="49">
        <v>306465</v>
      </c>
      <c r="Q230" s="44">
        <v>313574</v>
      </c>
      <c r="R230" s="44">
        <f t="shared" si="36"/>
        <v>7109</v>
      </c>
      <c r="S230" s="45"/>
      <c r="T230" s="45"/>
      <c r="U230" s="45">
        <f t="shared" si="41"/>
        <v>322981.22000000003</v>
      </c>
      <c r="V230" s="45">
        <f t="shared" si="42"/>
        <v>332670.65660000005</v>
      </c>
      <c r="W230" s="49">
        <f t="shared" si="39"/>
        <v>19096.656600000046</v>
      </c>
      <c r="X230" s="49"/>
      <c r="AC230" s="45">
        <f>VLOOKUP(A:A,'[9]Bud Info 1.03 11am'!$1:$1048576,11,FALSE)</f>
        <v>313574</v>
      </c>
      <c r="AD230" s="44">
        <f t="shared" si="37"/>
        <v>0</v>
      </c>
    </row>
    <row r="231" spans="1:30" s="43" customFormat="1" x14ac:dyDescent="0.25">
      <c r="A231" s="45" t="str">
        <f t="shared" si="38"/>
        <v>PPAFA4400 Total</v>
      </c>
      <c r="B231" s="43" t="s">
        <v>634</v>
      </c>
      <c r="C231" s="46" t="s">
        <v>914</v>
      </c>
      <c r="D231" s="43" t="s">
        <v>634</v>
      </c>
      <c r="E231" s="43" t="s">
        <v>0</v>
      </c>
      <c r="F231" s="43" t="s">
        <v>190</v>
      </c>
      <c r="G231" s="43" t="s">
        <v>283</v>
      </c>
      <c r="H231" s="43" t="s">
        <v>125</v>
      </c>
      <c r="I231" s="47" t="s">
        <v>181</v>
      </c>
      <c r="J231" s="48" t="str">
        <f t="shared" si="31"/>
        <v>PPAFA4400</v>
      </c>
      <c r="K231" s="43" t="str">
        <f>VLOOKUP($H231,'[7]Objective Codes'!$A$4:$F$197,4,FALSE)</f>
        <v>MWDA</v>
      </c>
      <c r="L231" s="43" t="str">
        <f>VLOOKUP($H231,'[7]Objective Codes'!$A$4:$F$197,5,FALSE)</f>
        <v>MONTHLY TRANSPORT PAYMENTS</v>
      </c>
      <c r="M231" s="43" t="str">
        <f>VLOOKUP($H231,'[7]Objective Codes'!$A$4:$F$197,6,FALSE)</f>
        <v>GENERAL</v>
      </c>
      <c r="N231" s="43" t="str">
        <f>VLOOKUP(I231,'[7]Subjective Codes'!$C$3:$D$133,2,FALSE)</f>
        <v>PRIVATE CONTRACTORS            .</v>
      </c>
      <c r="O231" s="22"/>
      <c r="P231" s="49">
        <v>3135316</v>
      </c>
      <c r="Q231" s="44">
        <v>3112326</v>
      </c>
      <c r="R231" s="44">
        <f t="shared" si="36"/>
        <v>-22990</v>
      </c>
      <c r="S231" s="45"/>
      <c r="T231" s="45"/>
      <c r="U231" s="45">
        <f t="shared" si="41"/>
        <v>3205695.7800000003</v>
      </c>
      <c r="V231" s="45">
        <f t="shared" si="42"/>
        <v>3301866.6534000002</v>
      </c>
      <c r="W231" s="49">
        <f t="shared" si="39"/>
        <v>189540.65340000018</v>
      </c>
      <c r="X231" s="49"/>
      <c r="AC231" s="45">
        <f>VLOOKUP(A:A,'[9]Bud Info 1.03 11am'!$1:$1048576,11,FALSE)</f>
        <v>3112326</v>
      </c>
      <c r="AD231" s="44">
        <f t="shared" si="37"/>
        <v>0</v>
      </c>
    </row>
    <row r="232" spans="1:30" s="43" customFormat="1" x14ac:dyDescent="0.25">
      <c r="A232" s="45" t="str">
        <f t="shared" si="38"/>
        <v>PPAGA4400 Total</v>
      </c>
      <c r="B232" s="43" t="s">
        <v>635</v>
      </c>
      <c r="C232" s="46" t="s">
        <v>914</v>
      </c>
      <c r="D232" s="43" t="s">
        <v>635</v>
      </c>
      <c r="E232" s="43" t="s">
        <v>0</v>
      </c>
      <c r="F232" s="43" t="s">
        <v>190</v>
      </c>
      <c r="G232" s="43" t="s">
        <v>283</v>
      </c>
      <c r="H232" s="43" t="s">
        <v>247</v>
      </c>
      <c r="I232" s="47" t="s">
        <v>181</v>
      </c>
      <c r="J232" s="48" t="str">
        <f t="shared" si="31"/>
        <v>PPAGA4400</v>
      </c>
      <c r="K232" s="43" t="str">
        <f>VLOOKUP($H232,'[7]Objective Codes'!$A$4:$F$197,4,FALSE)</f>
        <v>MWDA</v>
      </c>
      <c r="L232" s="43" t="str">
        <f>VLOOKUP($H232,'[7]Objective Codes'!$A$4:$F$197,5,FALSE)</f>
        <v>DAYWORK PAYMENTS</v>
      </c>
      <c r="M232" s="43" t="str">
        <f>VLOOKUP($H232,'[7]Objective Codes'!$A$4:$F$197,6,FALSE)</f>
        <v>GENERAL</v>
      </c>
      <c r="N232" s="43" t="str">
        <f>VLOOKUP(I232,'[7]Subjective Codes'!$C$3:$D$133,2,FALSE)</f>
        <v>PRIVATE CONTRACTORS            .</v>
      </c>
      <c r="O232" s="22"/>
      <c r="P232" s="49">
        <v>37337</v>
      </c>
      <c r="Q232" s="44">
        <v>44000</v>
      </c>
      <c r="R232" s="44">
        <f t="shared" si="36"/>
        <v>6663</v>
      </c>
      <c r="S232" s="45"/>
      <c r="T232" s="45"/>
      <c r="U232" s="45">
        <f t="shared" si="41"/>
        <v>45320</v>
      </c>
      <c r="V232" s="45">
        <f t="shared" si="42"/>
        <v>46679.6</v>
      </c>
      <c r="W232" s="49">
        <f t="shared" si="39"/>
        <v>2679.5999999999985</v>
      </c>
      <c r="X232" s="49"/>
      <c r="AC232" s="45">
        <f>VLOOKUP(A:A,'[9]Bud Info 1.03 11am'!$1:$1048576,11,FALSE)</f>
        <v>44000</v>
      </c>
      <c r="AD232" s="44">
        <f t="shared" si="37"/>
        <v>0</v>
      </c>
    </row>
    <row r="233" spans="1:30" s="43" customFormat="1" x14ac:dyDescent="0.25">
      <c r="A233" s="45" t="str">
        <f t="shared" si="38"/>
        <v>PPAIA4400 Total</v>
      </c>
      <c r="B233" s="43" t="s">
        <v>636</v>
      </c>
      <c r="C233" s="46" t="s">
        <v>914</v>
      </c>
      <c r="D233" s="43" t="s">
        <v>636</v>
      </c>
      <c r="E233" s="43" t="s">
        <v>0</v>
      </c>
      <c r="F233" s="43" t="s">
        <v>190</v>
      </c>
      <c r="G233" s="43" t="s">
        <v>283</v>
      </c>
      <c r="H233" s="43" t="s">
        <v>246</v>
      </c>
      <c r="I233" s="47" t="s">
        <v>181</v>
      </c>
      <c r="J233" s="48" t="str">
        <f t="shared" si="31"/>
        <v>PPAIA4400</v>
      </c>
      <c r="K233" s="43" t="str">
        <f>VLOOKUP($H233,'[7]Objective Codes'!$A$4:$F$197,4,FALSE)</f>
        <v>MWDA</v>
      </c>
      <c r="L233" s="43" t="str">
        <f>VLOOKUP($H233,'[7]Objective Codes'!$A$4:$F$197,5,FALSE)</f>
        <v>PERFORMANCE ADJUSTMENTS</v>
      </c>
      <c r="M233" s="43" t="str">
        <f>VLOOKUP($H233,'[7]Objective Codes'!$A$4:$F$197,6,FALSE)</f>
        <v>GENERAL</v>
      </c>
      <c r="N233" s="43" t="str">
        <f>VLOOKUP(I233,'[7]Subjective Codes'!$C$3:$D$133,2,FALSE)</f>
        <v>PRIVATE CONTRACTORS            .</v>
      </c>
      <c r="O233" s="22"/>
      <c r="P233" s="49">
        <f>26846+145009+91882-15316</f>
        <v>248421</v>
      </c>
      <c r="Q233" s="44">
        <f>29672+152511+82145</f>
        <v>264328</v>
      </c>
      <c r="R233" s="44">
        <f t="shared" si="36"/>
        <v>15907</v>
      </c>
      <c r="S233" s="45"/>
      <c r="T233" s="45"/>
      <c r="U233" s="45">
        <f t="shared" si="41"/>
        <v>272257.84000000003</v>
      </c>
      <c r="V233" s="45">
        <f t="shared" si="42"/>
        <v>280425.57520000002</v>
      </c>
      <c r="W233" s="49">
        <f t="shared" si="39"/>
        <v>16097.575200000021</v>
      </c>
      <c r="X233" s="49"/>
      <c r="AC233" s="45">
        <f>VLOOKUP(A:A,'[9]Bud Info 1.03 11am'!$1:$1048576,11,FALSE)</f>
        <v>264328</v>
      </c>
      <c r="AD233" s="44">
        <f t="shared" si="37"/>
        <v>0</v>
      </c>
    </row>
    <row r="234" spans="1:30" s="43" customFormat="1" x14ac:dyDescent="0.25">
      <c r="A234" s="45" t="str">
        <f t="shared" si="38"/>
        <v>PPAJA4400 Total</v>
      </c>
      <c r="B234" s="43" t="s">
        <v>637</v>
      </c>
      <c r="C234" s="46" t="s">
        <v>914</v>
      </c>
      <c r="D234" s="43" t="s">
        <v>637</v>
      </c>
      <c r="E234" s="43" t="s">
        <v>0</v>
      </c>
      <c r="F234" s="43" t="s">
        <v>190</v>
      </c>
      <c r="G234" s="43" t="s">
        <v>283</v>
      </c>
      <c r="H234" s="43" t="s">
        <v>126</v>
      </c>
      <c r="I234" s="47" t="s">
        <v>181</v>
      </c>
      <c r="J234" s="48" t="str">
        <f t="shared" si="31"/>
        <v>PPAJA4400</v>
      </c>
      <c r="K234" s="43" t="str">
        <f>VLOOKUP($H234,'[7]Objective Codes'!$A$4:$F$197,4,FALSE)</f>
        <v>MWDA</v>
      </c>
      <c r="L234" s="43" t="str">
        <f>VLOOKUP($H234,'[7]Objective Codes'!$A$4:$F$197,5,FALSE)</f>
        <v>INCOME</v>
      </c>
      <c r="M234" s="43" t="str">
        <f>VLOOKUP($H234,'[7]Objective Codes'!$A$4:$F$197,6,FALSE)</f>
        <v>GENERAL</v>
      </c>
      <c r="N234" s="43" t="str">
        <f>VLOOKUP(I234,'[7]Subjective Codes'!$C$3:$D$133,2,FALSE)</f>
        <v>PRIVATE CONTRACTORS            .</v>
      </c>
      <c r="O234" s="22"/>
      <c r="P234" s="49">
        <v>-4772841</v>
      </c>
      <c r="Q234" s="44">
        <v>-4857755</v>
      </c>
      <c r="R234" s="44">
        <f t="shared" si="36"/>
        <v>-84914</v>
      </c>
      <c r="S234" s="45"/>
      <c r="T234" s="45"/>
      <c r="U234" s="45">
        <f t="shared" si="41"/>
        <v>-5003487.6500000004</v>
      </c>
      <c r="V234" s="45">
        <f t="shared" si="42"/>
        <v>-5153592.2795000002</v>
      </c>
      <c r="W234" s="49">
        <f t="shared" si="39"/>
        <v>-295837.27950000018</v>
      </c>
      <c r="X234" s="49"/>
      <c r="AC234" s="45">
        <f>VLOOKUP(A:A,'[9]Bud Info 1.03 11am'!$1:$1048576,11,FALSE)</f>
        <v>-4857755</v>
      </c>
      <c r="AD234" s="44">
        <f t="shared" si="37"/>
        <v>0</v>
      </c>
    </row>
    <row r="235" spans="1:30" s="43" customFormat="1" x14ac:dyDescent="0.25">
      <c r="A235" s="45" t="str">
        <f t="shared" si="38"/>
        <v>PPAKA4400 Total</v>
      </c>
      <c r="B235" s="43" t="s">
        <v>638</v>
      </c>
      <c r="C235" s="46" t="s">
        <v>914</v>
      </c>
      <c r="D235" s="43" t="s">
        <v>638</v>
      </c>
      <c r="E235" s="43" t="s">
        <v>0</v>
      </c>
      <c r="F235" s="43" t="s">
        <v>190</v>
      </c>
      <c r="G235" s="43" t="s">
        <v>283</v>
      </c>
      <c r="H235" s="52" t="s">
        <v>330</v>
      </c>
      <c r="I235" s="53">
        <v>4400</v>
      </c>
      <c r="J235" s="48" t="str">
        <f t="shared" si="31"/>
        <v>PPAKA4400</v>
      </c>
      <c r="K235" s="43" t="str">
        <f>VLOOKUP($H235,'[7]Objective Codes'!$A$4:$F$197,4,FALSE)</f>
        <v>MWDA</v>
      </c>
      <c r="L235" s="43" t="str">
        <f>VLOOKUP($H235,'[7]Objective Codes'!$A$4:$F$197,5,FALSE)</f>
        <v>MONTHLY ADJUSTMENTS</v>
      </c>
      <c r="M235" s="43" t="str">
        <f>VLOOKUP($H235,'[7]Objective Codes'!$A$4:$F$197,6,FALSE)</f>
        <v>GENERAL</v>
      </c>
      <c r="O235" s="22"/>
      <c r="P235" s="49">
        <v>42382</v>
      </c>
      <c r="Q235" s="44">
        <v>22500</v>
      </c>
      <c r="R235" s="44">
        <f t="shared" si="36"/>
        <v>-19882</v>
      </c>
      <c r="S235" s="45"/>
      <c r="T235" s="45"/>
      <c r="U235" s="45">
        <f t="shared" si="41"/>
        <v>23175</v>
      </c>
      <c r="V235" s="45">
        <f t="shared" si="42"/>
        <v>23870.25</v>
      </c>
      <c r="W235" s="49">
        <f t="shared" si="39"/>
        <v>1370.25</v>
      </c>
      <c r="X235" s="49"/>
      <c r="AC235" s="45">
        <f>VLOOKUP(A:A,'[9]Bud Info 1.03 11am'!$1:$1048576,11,FALSE)</f>
        <v>22500</v>
      </c>
      <c r="AD235" s="44">
        <f t="shared" si="37"/>
        <v>0</v>
      </c>
    </row>
    <row r="236" spans="1:30" s="43" customFormat="1" x14ac:dyDescent="0.25">
      <c r="A236" s="45" t="str">
        <f t="shared" si="38"/>
        <v>PPBAA4400 Total</v>
      </c>
      <c r="B236" s="43" t="s">
        <v>639</v>
      </c>
      <c r="C236" s="46" t="s">
        <v>914</v>
      </c>
      <c r="D236" s="43" t="s">
        <v>639</v>
      </c>
      <c r="E236" s="43" t="s">
        <v>0</v>
      </c>
      <c r="F236" s="43" t="s">
        <v>190</v>
      </c>
      <c r="G236" s="43" t="s">
        <v>284</v>
      </c>
      <c r="H236" s="43" t="s">
        <v>278</v>
      </c>
      <c r="I236" s="47" t="s">
        <v>181</v>
      </c>
      <c r="J236" s="48" t="str">
        <f t="shared" si="31"/>
        <v>PPBAA4400</v>
      </c>
      <c r="K236" s="43" t="str">
        <f>VLOOKUP($H236,'[7]Objective Codes'!$A$4:$F$197,4,FALSE)</f>
        <v>HALTON</v>
      </c>
      <c r="L236" s="43" t="str">
        <f>VLOOKUP($H236,'[7]Objective Codes'!$A$4:$F$197,5,FALSE)</f>
        <v>SERVICE FEE</v>
      </c>
      <c r="M236" s="43" t="str">
        <f>VLOOKUP($H236,'[7]Objective Codes'!$A$4:$F$197,6,FALSE)</f>
        <v>GENERAL</v>
      </c>
      <c r="N236" s="43" t="str">
        <f>VLOOKUP(I236,'[7]Subjective Codes'!$C$3:$D$133,2,FALSE)</f>
        <v>PRIVATE CONTRACTORS            .</v>
      </c>
      <c r="O236" s="22"/>
      <c r="P236" s="49">
        <f>+'[14]FIS Coding'!$Q$236</f>
        <v>1374219</v>
      </c>
      <c r="Q236" s="44">
        <f>+P236*1.03</f>
        <v>1415445.57</v>
      </c>
      <c r="R236" s="44">
        <f t="shared" si="36"/>
        <v>41226.570000000065</v>
      </c>
      <c r="S236" s="45"/>
      <c r="T236" s="45"/>
      <c r="U236" s="74">
        <f>+Q236*1.03</f>
        <v>1457908.9371000002</v>
      </c>
      <c r="V236" s="74">
        <f>+U236*1.03</f>
        <v>1501646.2052130003</v>
      </c>
      <c r="W236" s="49">
        <f t="shared" si="39"/>
        <v>86200.635213000234</v>
      </c>
      <c r="X236" s="49"/>
      <c r="AC236" s="45">
        <f>VLOOKUP(A:A,'[9]Bud Info 1.03 11am'!$1:$1048576,11,FALSE)</f>
        <v>1415446</v>
      </c>
      <c r="AD236" s="44">
        <f t="shared" si="37"/>
        <v>-0.42999999993480742</v>
      </c>
    </row>
    <row r="237" spans="1:30" s="43" customFormat="1" x14ac:dyDescent="0.25">
      <c r="A237" s="45" t="str">
        <f t="shared" si="38"/>
        <v>PPBBA4400 Total</v>
      </c>
      <c r="B237" s="43" t="s">
        <v>640</v>
      </c>
      <c r="C237" s="46" t="s">
        <v>914</v>
      </c>
      <c r="D237" s="43" t="s">
        <v>640</v>
      </c>
      <c r="E237" s="43" t="s">
        <v>0</v>
      </c>
      <c r="F237" s="43" t="s">
        <v>190</v>
      </c>
      <c r="G237" s="43" t="s">
        <v>284</v>
      </c>
      <c r="H237" s="43" t="s">
        <v>279</v>
      </c>
      <c r="I237" s="47" t="s">
        <v>181</v>
      </c>
      <c r="J237" s="48" t="str">
        <f t="shared" si="31"/>
        <v>PPBBA4400</v>
      </c>
      <c r="K237" s="43" t="str">
        <f>VLOOKUP($H237,'[7]Objective Codes'!$A$4:$F$197,4,FALSE)</f>
        <v>HALTON</v>
      </c>
      <c r="L237" s="43" t="str">
        <f>VLOOKUP($H237,'[7]Objective Codes'!$A$4:$F$197,5,FALSE)</f>
        <v>TONNAGE PAYMENTS</v>
      </c>
      <c r="M237" s="43" t="str">
        <f>VLOOKUP($H237,'[7]Objective Codes'!$A$4:$F$197,6,FALSE)</f>
        <v>GENERAL</v>
      </c>
      <c r="N237" s="43" t="str">
        <f>VLOOKUP(I237,'[7]Subjective Codes'!$C$3:$D$133,2,FALSE)</f>
        <v>PRIVATE CONTRACTORS            .</v>
      </c>
      <c r="O237" s="22"/>
      <c r="P237" s="49">
        <f>+'[14]FIS Coding'!$Q$237</f>
        <v>508133</v>
      </c>
      <c r="Q237" s="44">
        <f t="shared" ref="Q237:Q240" si="43">+P237*1.03</f>
        <v>523376.99</v>
      </c>
      <c r="R237" s="44">
        <f t="shared" si="36"/>
        <v>15243.989999999991</v>
      </c>
      <c r="S237" s="45"/>
      <c r="T237" s="45"/>
      <c r="U237" s="74">
        <f t="shared" ref="U237:U238" si="44">+Q237*1.03</f>
        <v>539078.29969999997</v>
      </c>
      <c r="V237" s="74">
        <f t="shared" ref="V237:V240" si="45">+U237*1.03</f>
        <v>555250.64869099995</v>
      </c>
      <c r="W237" s="49">
        <f t="shared" si="39"/>
        <v>31873.658690999961</v>
      </c>
      <c r="X237" s="49"/>
      <c r="AC237" s="45">
        <f>VLOOKUP(A:A,'[9]Bud Info 1.03 11am'!$1:$1048576,11,FALSE)</f>
        <v>523377</v>
      </c>
      <c r="AD237" s="44">
        <f t="shared" si="37"/>
        <v>-1.0000000009313226E-2</v>
      </c>
    </row>
    <row r="238" spans="1:30" s="43" customFormat="1" x14ac:dyDescent="0.25">
      <c r="A238" s="45" t="str">
        <f t="shared" si="38"/>
        <v>PPBFA4400 Total</v>
      </c>
      <c r="B238" s="43" t="s">
        <v>641</v>
      </c>
      <c r="C238" s="46" t="s">
        <v>914</v>
      </c>
      <c r="D238" s="43" t="s">
        <v>641</v>
      </c>
      <c r="E238" s="43" t="s">
        <v>0</v>
      </c>
      <c r="F238" s="43" t="s">
        <v>190</v>
      </c>
      <c r="G238" s="43" t="s">
        <v>284</v>
      </c>
      <c r="H238" s="43" t="s">
        <v>280</v>
      </c>
      <c r="I238" s="47" t="s">
        <v>181</v>
      </c>
      <c r="J238" s="48" t="str">
        <f t="shared" si="31"/>
        <v>PPBFA4400</v>
      </c>
      <c r="K238" s="43" t="str">
        <f>VLOOKUP($H238,'[7]Objective Codes'!$A$4:$F$197,4,FALSE)</f>
        <v>HALTON</v>
      </c>
      <c r="L238" s="43" t="str">
        <f>VLOOKUP($H238,'[7]Objective Codes'!$A$4:$F$197,5,FALSE)</f>
        <v>MONTHLY TRANSPORT PAYMENTS</v>
      </c>
      <c r="M238" s="43" t="str">
        <f>VLOOKUP($H238,'[7]Objective Codes'!$A$4:$F$197,6,FALSE)</f>
        <v>GENERAL</v>
      </c>
      <c r="N238" s="43" t="str">
        <f>VLOOKUP(I238,'[7]Subjective Codes'!$C$3:$D$133,2,FALSE)</f>
        <v>PRIVATE CONTRACTORS            .</v>
      </c>
      <c r="O238" s="22"/>
      <c r="P238" s="49">
        <f>+'[14]FIS Coding'!$Q$238</f>
        <v>81370</v>
      </c>
      <c r="Q238" s="44">
        <f t="shared" si="43"/>
        <v>83811.100000000006</v>
      </c>
      <c r="R238" s="44">
        <f t="shared" si="36"/>
        <v>2441.1000000000058</v>
      </c>
      <c r="S238" s="45"/>
      <c r="T238" s="45"/>
      <c r="U238" s="74">
        <f t="shared" si="44"/>
        <v>86325.433000000005</v>
      </c>
      <c r="V238" s="74">
        <f t="shared" si="45"/>
        <v>88915.195990000007</v>
      </c>
      <c r="W238" s="49">
        <f t="shared" si="39"/>
        <v>5104.0959900000016</v>
      </c>
      <c r="X238" s="49"/>
      <c r="AC238" s="45">
        <f>VLOOKUP(A:A,'[9]Bud Info 1.03 11am'!$1:$1048576,11,FALSE)</f>
        <v>83811</v>
      </c>
      <c r="AD238" s="44">
        <f t="shared" si="37"/>
        <v>0.10000000000582077</v>
      </c>
    </row>
    <row r="239" spans="1:30" s="43" customFormat="1" x14ac:dyDescent="0.25">
      <c r="A239" s="45" t="str">
        <f t="shared" si="38"/>
        <v>PPBIA9910 Total</v>
      </c>
      <c r="B239" s="43" t="s">
        <v>896</v>
      </c>
      <c r="C239" s="46" t="s">
        <v>914</v>
      </c>
      <c r="D239" s="43" t="s">
        <v>896</v>
      </c>
      <c r="E239" s="43" t="s">
        <v>0</v>
      </c>
      <c r="F239" s="43" t="s">
        <v>190</v>
      </c>
      <c r="G239" s="43" t="s">
        <v>284</v>
      </c>
      <c r="H239" s="43" t="s">
        <v>897</v>
      </c>
      <c r="I239" s="47" t="s">
        <v>186</v>
      </c>
      <c r="J239" s="48" t="str">
        <f t="shared" si="31"/>
        <v>PPBIA9910</v>
      </c>
      <c r="K239" s="43" t="e">
        <f>VLOOKUP($H239,'[7]Objective Codes'!$A$4:$F$197,4,FALSE)</f>
        <v>#N/A</v>
      </c>
      <c r="L239" s="43" t="e">
        <f>VLOOKUP($H239,'[7]Objective Codes'!$A$4:$F$197,5,FALSE)</f>
        <v>#N/A</v>
      </c>
      <c r="M239" s="43" t="e">
        <f>VLOOKUP($H239,'[7]Objective Codes'!$A$4:$F$197,6,FALSE)</f>
        <v>#N/A</v>
      </c>
      <c r="N239" s="43" t="e">
        <f>VLOOKUP(I239,'[7]Subjective Codes'!$C$3:$D$133,2,FALSE)</f>
        <v>#N/A</v>
      </c>
      <c r="O239" s="22"/>
      <c r="P239" s="49"/>
      <c r="Q239" s="44"/>
      <c r="R239" s="44">
        <f t="shared" si="36"/>
        <v>0</v>
      </c>
      <c r="S239" s="45"/>
      <c r="T239" s="45"/>
      <c r="U239" s="74"/>
      <c r="V239" s="74"/>
      <c r="W239" s="49">
        <f t="shared" si="39"/>
        <v>0</v>
      </c>
      <c r="X239" s="49"/>
      <c r="AC239" s="45"/>
      <c r="AD239" s="44">
        <f t="shared" si="37"/>
        <v>0</v>
      </c>
    </row>
    <row r="240" spans="1:30" s="43" customFormat="1" x14ac:dyDescent="0.25">
      <c r="A240" s="45" t="str">
        <f t="shared" si="38"/>
        <v>PPBJA4400 Total</v>
      </c>
      <c r="B240" s="43" t="s">
        <v>642</v>
      </c>
      <c r="C240" s="46" t="s">
        <v>914</v>
      </c>
      <c r="D240" s="43" t="s">
        <v>642</v>
      </c>
      <c r="E240" s="43" t="s">
        <v>0</v>
      </c>
      <c r="F240" s="43" t="s">
        <v>190</v>
      </c>
      <c r="G240" s="43" t="s">
        <v>284</v>
      </c>
      <c r="H240" s="43" t="s">
        <v>281</v>
      </c>
      <c r="I240" s="47" t="s">
        <v>181</v>
      </c>
      <c r="J240" s="48" t="str">
        <f t="shared" ref="J240:J306" si="46">CONCATENATE(H240,I240)</f>
        <v>PPBJA4400</v>
      </c>
      <c r="K240" s="43" t="str">
        <f>VLOOKUP($H240,'[7]Objective Codes'!$A$4:$F$197,4,FALSE)</f>
        <v>HALTON</v>
      </c>
      <c r="L240" s="43" t="str">
        <f>VLOOKUP($H240,'[7]Objective Codes'!$A$4:$F$197,5,FALSE)</f>
        <v>INCOME</v>
      </c>
      <c r="M240" s="43" t="str">
        <f>VLOOKUP($H240,'[7]Objective Codes'!$A$4:$F$197,6,FALSE)</f>
        <v>GENERAL</v>
      </c>
      <c r="N240" s="43" t="str">
        <f>VLOOKUP(I240,'[7]Subjective Codes'!$C$3:$D$133,2,FALSE)</f>
        <v>PRIVATE CONTRACTORS            .</v>
      </c>
      <c r="O240" s="22"/>
      <c r="P240" s="49">
        <f>+'[14]FIS Coding'!$Q$240</f>
        <v>-530127</v>
      </c>
      <c r="Q240" s="44">
        <f t="shared" si="43"/>
        <v>-546030.81000000006</v>
      </c>
      <c r="R240" s="44">
        <f t="shared" si="36"/>
        <v>-15903.810000000056</v>
      </c>
      <c r="S240" s="45"/>
      <c r="T240" s="45"/>
      <c r="U240" s="74">
        <f t="shared" ref="U240" si="47">+Q240*1.03</f>
        <v>-562411.73430000013</v>
      </c>
      <c r="V240" s="74">
        <f t="shared" si="45"/>
        <v>-579284.08632900019</v>
      </c>
      <c r="W240" s="49">
        <f t="shared" si="39"/>
        <v>-33253.276329000131</v>
      </c>
      <c r="X240" s="49"/>
      <c r="AC240" s="45">
        <f>VLOOKUP(A:A,'[9]Bud Info 1.03 11am'!$1:$1048576,11,FALSE)</f>
        <v>-546031</v>
      </c>
      <c r="AD240" s="44">
        <f t="shared" si="37"/>
        <v>0.18999999994412065</v>
      </c>
    </row>
    <row r="241" spans="1:30" s="43" customFormat="1" x14ac:dyDescent="0.25">
      <c r="A241" s="45" t="str">
        <f t="shared" si="38"/>
        <v>PPBAA9910 Total</v>
      </c>
      <c r="B241" s="43" t="s">
        <v>643</v>
      </c>
      <c r="C241" s="46" t="s">
        <v>914</v>
      </c>
      <c r="D241" s="43" t="s">
        <v>643</v>
      </c>
      <c r="E241" s="43" t="s">
        <v>14</v>
      </c>
      <c r="F241" s="43" t="s">
        <v>190</v>
      </c>
      <c r="G241" s="43" t="s">
        <v>282</v>
      </c>
      <c r="H241" s="43" t="s">
        <v>278</v>
      </c>
      <c r="I241" s="47" t="s">
        <v>186</v>
      </c>
      <c r="J241" s="48" t="str">
        <f t="shared" si="46"/>
        <v>PPBAA9910</v>
      </c>
      <c r="K241" s="43" t="str">
        <f>VLOOKUP($H241,'[7]Objective Codes'!$A$4:$F$197,4,FALSE)</f>
        <v>HALTON</v>
      </c>
      <c r="L241" s="43" t="str">
        <f>VLOOKUP($H241,'[7]Objective Codes'!$A$4:$F$197,5,FALSE)</f>
        <v>SERVICE FEE</v>
      </c>
      <c r="M241" s="43" t="str">
        <f>VLOOKUP($H241,'[7]Objective Codes'!$A$4:$F$197,6,FALSE)</f>
        <v>GENERAL</v>
      </c>
      <c r="N241" s="43" t="e">
        <f>VLOOKUP(I241,'[7]Subjective Codes'!$C$3:$D$133,2,FALSE)</f>
        <v>#N/A</v>
      </c>
      <c r="O241" s="22"/>
      <c r="P241" s="49">
        <f>-P236</f>
        <v>-1374219</v>
      </c>
      <c r="Q241" s="49">
        <f>-Q236</f>
        <v>-1415445.57</v>
      </c>
      <c r="R241" s="44">
        <f t="shared" si="36"/>
        <v>-41226.570000000065</v>
      </c>
      <c r="S241" s="45"/>
      <c r="T241" s="45"/>
      <c r="U241" s="49">
        <f t="shared" ref="U241:V241" si="48">-U236</f>
        <v>-1457908.9371000002</v>
      </c>
      <c r="V241" s="49">
        <f t="shared" si="48"/>
        <v>-1501646.2052130003</v>
      </c>
      <c r="W241" s="49">
        <f t="shared" si="39"/>
        <v>-86200.635213000234</v>
      </c>
      <c r="X241" s="49"/>
      <c r="AC241" s="45">
        <f>VLOOKUP(A:A,'[9]Bud Info 1.03 11am'!$1:$1048576,11,FALSE)</f>
        <v>-1415446</v>
      </c>
      <c r="AD241" s="44">
        <f t="shared" si="37"/>
        <v>0.42999999993480742</v>
      </c>
    </row>
    <row r="242" spans="1:30" s="43" customFormat="1" x14ac:dyDescent="0.25">
      <c r="A242" s="45" t="str">
        <f t="shared" si="38"/>
        <v>PPBBA9910 Total</v>
      </c>
      <c r="B242" s="43" t="s">
        <v>644</v>
      </c>
      <c r="C242" s="46" t="s">
        <v>914</v>
      </c>
      <c r="D242" s="43" t="s">
        <v>644</v>
      </c>
      <c r="E242" s="43" t="s">
        <v>14</v>
      </c>
      <c r="F242" s="43" t="s">
        <v>190</v>
      </c>
      <c r="G242" s="43" t="s">
        <v>282</v>
      </c>
      <c r="H242" s="43" t="s">
        <v>279</v>
      </c>
      <c r="I242" s="47" t="s">
        <v>186</v>
      </c>
      <c r="J242" s="48" t="str">
        <f t="shared" si="46"/>
        <v>PPBBA9910</v>
      </c>
      <c r="K242" s="43" t="str">
        <f>VLOOKUP($H242,'[7]Objective Codes'!$A$4:$F$197,4,FALSE)</f>
        <v>HALTON</v>
      </c>
      <c r="L242" s="43" t="str">
        <f>VLOOKUP($H242,'[7]Objective Codes'!$A$4:$F$197,5,FALSE)</f>
        <v>TONNAGE PAYMENTS</v>
      </c>
      <c r="M242" s="43" t="str">
        <f>VLOOKUP($H242,'[7]Objective Codes'!$A$4:$F$197,6,FALSE)</f>
        <v>GENERAL</v>
      </c>
      <c r="N242" s="43" t="e">
        <f>VLOOKUP(I242,'[7]Subjective Codes'!$C$3:$D$133,2,FALSE)</f>
        <v>#N/A</v>
      </c>
      <c r="O242" s="22"/>
      <c r="P242" s="49">
        <f>-P237</f>
        <v>-508133</v>
      </c>
      <c r="Q242" s="49">
        <f>-Q237</f>
        <v>-523376.99</v>
      </c>
      <c r="R242" s="44">
        <f t="shared" si="36"/>
        <v>-15243.989999999991</v>
      </c>
      <c r="S242" s="45"/>
      <c r="T242" s="45"/>
      <c r="U242" s="49">
        <f t="shared" ref="U242:V242" si="49">-U237</f>
        <v>-539078.29969999997</v>
      </c>
      <c r="V242" s="49">
        <f t="shared" si="49"/>
        <v>-555250.64869099995</v>
      </c>
      <c r="W242" s="49">
        <f t="shared" si="39"/>
        <v>-31873.658690999961</v>
      </c>
      <c r="X242" s="49"/>
      <c r="AC242" s="45">
        <f>VLOOKUP(A:A,'[9]Bud Info 1.03 11am'!$1:$1048576,11,FALSE)</f>
        <v>-523377</v>
      </c>
      <c r="AD242" s="44">
        <f t="shared" si="37"/>
        <v>1.0000000009313226E-2</v>
      </c>
    </row>
    <row r="243" spans="1:30" s="43" customFormat="1" x14ac:dyDescent="0.25">
      <c r="A243" s="45" t="str">
        <f t="shared" si="38"/>
        <v>PPBCA9910 Total</v>
      </c>
      <c r="B243" s="43" t="s">
        <v>645</v>
      </c>
      <c r="C243" s="46" t="s">
        <v>914</v>
      </c>
      <c r="D243" s="43" t="s">
        <v>645</v>
      </c>
      <c r="E243" s="43" t="s">
        <v>14</v>
      </c>
      <c r="F243" s="43" t="s">
        <v>190</v>
      </c>
      <c r="G243" s="43" t="s">
        <v>282</v>
      </c>
      <c r="H243" s="52" t="s">
        <v>331</v>
      </c>
      <c r="I243" s="53">
        <v>9910</v>
      </c>
      <c r="J243" s="48" t="str">
        <f t="shared" si="46"/>
        <v>PPBCA9910</v>
      </c>
      <c r="K243" s="43" t="str">
        <f>VLOOKUP($H243,'[7]Objective Codes'!$A$4:$F$197,4,FALSE)</f>
        <v>HALTON</v>
      </c>
      <c r="L243" s="43" t="str">
        <f>VLOOKUP($H243,'[7]Objective Codes'!$A$4:$F$197,5,FALSE)</f>
        <v>TONNAGE ADJUSTMENT PAYMENTS</v>
      </c>
      <c r="M243" s="43" t="str">
        <f>VLOOKUP($H243,'[7]Objective Codes'!$A$4:$F$197,6,FALSE)</f>
        <v>GENERAL</v>
      </c>
      <c r="O243" s="22"/>
      <c r="P243" s="49"/>
      <c r="Q243" s="49"/>
      <c r="R243" s="44">
        <f t="shared" si="36"/>
        <v>0</v>
      </c>
      <c r="S243" s="45"/>
      <c r="T243" s="45"/>
      <c r="U243" s="49"/>
      <c r="V243" s="49"/>
      <c r="W243" s="49">
        <f t="shared" si="39"/>
        <v>0</v>
      </c>
      <c r="X243" s="49"/>
      <c r="AC243" s="45"/>
      <c r="AD243" s="44">
        <f t="shared" si="37"/>
        <v>0</v>
      </c>
    </row>
    <row r="244" spans="1:30" s="43" customFormat="1" x14ac:dyDescent="0.25">
      <c r="A244" s="45" t="str">
        <f t="shared" si="38"/>
        <v>PPBEA9910 Total</v>
      </c>
      <c r="B244" s="43" t="s">
        <v>646</v>
      </c>
      <c r="C244" s="46" t="s">
        <v>914</v>
      </c>
      <c r="D244" s="43" t="s">
        <v>646</v>
      </c>
      <c r="E244" s="43" t="s">
        <v>14</v>
      </c>
      <c r="F244" s="43" t="s">
        <v>190</v>
      </c>
      <c r="G244" s="43" t="s">
        <v>282</v>
      </c>
      <c r="H244" s="52" t="s">
        <v>332</v>
      </c>
      <c r="I244" s="53">
        <v>9910</v>
      </c>
      <c r="J244" s="48" t="str">
        <f t="shared" si="46"/>
        <v>PPBEA9910</v>
      </c>
      <c r="K244" s="43" t="str">
        <f>VLOOKUP($H244,'[7]Objective Codes'!$A$4:$F$197,4,FALSE)</f>
        <v>HALTON</v>
      </c>
      <c r="L244" s="43" t="str">
        <f>VLOOKUP($H244,'[7]Objective Codes'!$A$4:$F$197,5,FALSE)</f>
        <v>CO-MINGLED WASTE TONNAGE PYMTS</v>
      </c>
      <c r="M244" s="43" t="str">
        <f>VLOOKUP($H244,'[7]Objective Codes'!$A$4:$F$197,6,FALSE)</f>
        <v>GENERAL</v>
      </c>
      <c r="O244" s="22"/>
      <c r="P244" s="49"/>
      <c r="Q244" s="49"/>
      <c r="R244" s="44">
        <f t="shared" si="36"/>
        <v>0</v>
      </c>
      <c r="S244" s="45"/>
      <c r="T244" s="45"/>
      <c r="U244" s="49"/>
      <c r="V244" s="49"/>
      <c r="W244" s="49">
        <f t="shared" si="39"/>
        <v>0</v>
      </c>
      <c r="X244" s="49"/>
      <c r="AC244" s="45"/>
      <c r="AD244" s="44">
        <f t="shared" si="37"/>
        <v>0</v>
      </c>
    </row>
    <row r="245" spans="1:30" s="43" customFormat="1" x14ac:dyDescent="0.25">
      <c r="A245" s="45" t="str">
        <f t="shared" si="38"/>
        <v>PPBFA9910 Total</v>
      </c>
      <c r="B245" s="43" t="s">
        <v>647</v>
      </c>
      <c r="C245" s="46" t="s">
        <v>914</v>
      </c>
      <c r="D245" s="43" t="s">
        <v>647</v>
      </c>
      <c r="E245" s="43" t="s">
        <v>14</v>
      </c>
      <c r="F245" s="43" t="s">
        <v>190</v>
      </c>
      <c r="G245" s="43" t="s">
        <v>282</v>
      </c>
      <c r="H245" s="43" t="s">
        <v>280</v>
      </c>
      <c r="I245" s="47" t="s">
        <v>186</v>
      </c>
      <c r="J245" s="48" t="str">
        <f t="shared" si="46"/>
        <v>PPBFA9910</v>
      </c>
      <c r="K245" s="43" t="str">
        <f>VLOOKUP($H245,'[7]Objective Codes'!$A$4:$F$197,4,FALSE)</f>
        <v>HALTON</v>
      </c>
      <c r="L245" s="43" t="str">
        <f>VLOOKUP($H245,'[7]Objective Codes'!$A$4:$F$197,5,FALSE)</f>
        <v>MONTHLY TRANSPORT PAYMENTS</v>
      </c>
      <c r="M245" s="43" t="str">
        <f>VLOOKUP($H245,'[7]Objective Codes'!$A$4:$F$197,6,FALSE)</f>
        <v>GENERAL</v>
      </c>
      <c r="N245" s="43" t="e">
        <f>VLOOKUP(I245,'[7]Subjective Codes'!$C$3:$D$133,2,FALSE)</f>
        <v>#N/A</v>
      </c>
      <c r="O245" s="22"/>
      <c r="P245" s="49">
        <f>-P238</f>
        <v>-81370</v>
      </c>
      <c r="Q245" s="49">
        <f>-Q238</f>
        <v>-83811.100000000006</v>
      </c>
      <c r="R245" s="44">
        <f t="shared" si="36"/>
        <v>-2441.1000000000058</v>
      </c>
      <c r="S245" s="45"/>
      <c r="T245" s="45"/>
      <c r="U245" s="49">
        <f t="shared" ref="U245:V245" si="50">-U238</f>
        <v>-86325.433000000005</v>
      </c>
      <c r="V245" s="49">
        <f t="shared" si="50"/>
        <v>-88915.195990000007</v>
      </c>
      <c r="W245" s="49">
        <f t="shared" si="39"/>
        <v>-5104.0959900000016</v>
      </c>
      <c r="X245" s="49"/>
      <c r="AC245" s="45">
        <f>VLOOKUP(A:A,'[9]Bud Info 1.03 11am'!$1:$1048576,11,FALSE)</f>
        <v>-83811</v>
      </c>
      <c r="AD245" s="44">
        <f t="shared" si="37"/>
        <v>-0.10000000000582077</v>
      </c>
    </row>
    <row r="246" spans="1:30" s="43" customFormat="1" x14ac:dyDescent="0.25">
      <c r="A246" s="45" t="str">
        <f t="shared" si="38"/>
        <v>PPBJA9910 Total</v>
      </c>
      <c r="B246" s="43" t="s">
        <v>648</v>
      </c>
      <c r="C246" s="46" t="s">
        <v>914</v>
      </c>
      <c r="D246" s="43" t="s">
        <v>648</v>
      </c>
      <c r="E246" s="43" t="s">
        <v>14</v>
      </c>
      <c r="F246" s="43" t="s">
        <v>190</v>
      </c>
      <c r="G246" s="43" t="s">
        <v>282</v>
      </c>
      <c r="H246" s="43" t="s">
        <v>281</v>
      </c>
      <c r="I246" s="47" t="s">
        <v>186</v>
      </c>
      <c r="J246" s="48" t="str">
        <f t="shared" si="46"/>
        <v>PPBJA9910</v>
      </c>
      <c r="K246" s="43" t="str">
        <f>VLOOKUP($H246,'[7]Objective Codes'!$A$4:$F$197,4,FALSE)</f>
        <v>HALTON</v>
      </c>
      <c r="L246" s="43" t="str">
        <f>VLOOKUP($H246,'[7]Objective Codes'!$A$4:$F$197,5,FALSE)</f>
        <v>INCOME</v>
      </c>
      <c r="M246" s="43" t="str">
        <f>VLOOKUP($H246,'[7]Objective Codes'!$A$4:$F$197,6,FALSE)</f>
        <v>GENERAL</v>
      </c>
      <c r="N246" s="43" t="e">
        <f>VLOOKUP(I246,'[7]Subjective Codes'!$C$3:$D$133,2,FALSE)</f>
        <v>#N/A</v>
      </c>
      <c r="O246" s="22"/>
      <c r="P246" s="49">
        <f>-P240</f>
        <v>530127</v>
      </c>
      <c r="Q246" s="49">
        <f>-Q240</f>
        <v>546030.81000000006</v>
      </c>
      <c r="R246" s="44">
        <f t="shared" si="36"/>
        <v>15903.810000000056</v>
      </c>
      <c r="S246" s="45"/>
      <c r="T246" s="45"/>
      <c r="U246" s="49">
        <f t="shared" ref="U246:V246" si="51">-U240</f>
        <v>562411.73430000013</v>
      </c>
      <c r="V246" s="49">
        <f t="shared" si="51"/>
        <v>579284.08632900019</v>
      </c>
      <c r="W246" s="49">
        <f t="shared" si="39"/>
        <v>33253.276329000131</v>
      </c>
      <c r="X246" s="49"/>
      <c r="AC246" s="45">
        <f>VLOOKUP(A:A,'[9]Bud Info 1.03 11am'!$1:$1048576,11,FALSE)</f>
        <v>546031</v>
      </c>
      <c r="AD246" s="44">
        <f t="shared" si="37"/>
        <v>-0.18999999994412065</v>
      </c>
    </row>
    <row r="247" spans="1:30" s="43" customFormat="1" x14ac:dyDescent="0.25">
      <c r="A247" s="45" t="str">
        <f t="shared" si="38"/>
        <v>PFLAA4400 Total</v>
      </c>
      <c r="B247" s="43" t="s">
        <v>649</v>
      </c>
      <c r="C247" s="46" t="s">
        <v>914</v>
      </c>
      <c r="D247" s="43" t="s">
        <v>649</v>
      </c>
      <c r="E247" s="43" t="s">
        <v>14</v>
      </c>
      <c r="F247" s="43" t="s">
        <v>190</v>
      </c>
      <c r="G247" s="43" t="s">
        <v>282</v>
      </c>
      <c r="H247" s="52" t="s">
        <v>324</v>
      </c>
      <c r="I247" s="53">
        <v>4400</v>
      </c>
      <c r="J247" s="48" t="str">
        <f t="shared" si="46"/>
        <v>PFLAA4400</v>
      </c>
      <c r="K247" s="43" t="str">
        <f>VLOOKUP($H247,'[7]Objective Codes'!$A$4:$F$197,4,FALSE)</f>
        <v>LANDFILL CONTRACT</v>
      </c>
      <c r="L247" s="43" t="str">
        <f>VLOOKUP($H247,'[7]Objective Codes'!$A$4:$F$197,5,FALSE)</f>
        <v>TOP-UP</v>
      </c>
      <c r="M247" s="43" t="str">
        <f>VLOOKUP($H247,'[7]Objective Codes'!$A$4:$F$197,6,FALSE)</f>
        <v>GENERAL</v>
      </c>
      <c r="O247" s="22"/>
      <c r="P247" s="49"/>
      <c r="Q247" s="44"/>
      <c r="R247" s="44">
        <f t="shared" si="36"/>
        <v>0</v>
      </c>
      <c r="S247" s="45"/>
      <c r="T247" s="45"/>
      <c r="U247" s="45"/>
      <c r="V247" s="45"/>
      <c r="W247" s="49">
        <f t="shared" si="39"/>
        <v>0</v>
      </c>
      <c r="X247" s="49"/>
      <c r="AC247" s="45"/>
      <c r="AD247" s="44">
        <f t="shared" si="37"/>
        <v>0</v>
      </c>
    </row>
    <row r="248" spans="1:30" s="43" customFormat="1" x14ac:dyDescent="0.25">
      <c r="A248" s="45" t="str">
        <f t="shared" si="38"/>
        <v>PFLAA4408 Total</v>
      </c>
      <c r="B248" s="43" t="s">
        <v>650</v>
      </c>
      <c r="C248" s="46" t="s">
        <v>914</v>
      </c>
      <c r="D248" s="43" t="s">
        <v>650</v>
      </c>
      <c r="E248" s="43" t="s">
        <v>14</v>
      </c>
      <c r="F248" s="43" t="s">
        <v>190</v>
      </c>
      <c r="G248" s="43" t="s">
        <v>19</v>
      </c>
      <c r="H248" s="52" t="s">
        <v>324</v>
      </c>
      <c r="I248" s="53">
        <v>4408</v>
      </c>
      <c r="J248" s="48" t="str">
        <f t="shared" si="46"/>
        <v>PFLAA4408</v>
      </c>
      <c r="K248" s="43" t="str">
        <f>VLOOKUP($H248,'[7]Objective Codes'!$A$4:$F$197,4,FALSE)</f>
        <v>LANDFILL CONTRACT</v>
      </c>
      <c r="L248" s="43" t="str">
        <f>VLOOKUP($H248,'[7]Objective Codes'!$A$4:$F$197,5,FALSE)</f>
        <v>TOP-UP</v>
      </c>
      <c r="M248" s="43" t="str">
        <f>VLOOKUP($H248,'[7]Objective Codes'!$A$4:$F$197,6,FALSE)</f>
        <v>GENERAL</v>
      </c>
      <c r="O248" s="22"/>
      <c r="P248" s="49"/>
      <c r="Q248" s="44"/>
      <c r="R248" s="44">
        <f t="shared" si="36"/>
        <v>0</v>
      </c>
      <c r="S248" s="45"/>
      <c r="T248" s="45"/>
      <c r="U248" s="45"/>
      <c r="V248" s="45"/>
      <c r="W248" s="49">
        <f t="shared" si="39"/>
        <v>0</v>
      </c>
      <c r="X248" s="49"/>
      <c r="AC248" s="45"/>
      <c r="AD248" s="44">
        <f t="shared" si="37"/>
        <v>0</v>
      </c>
    </row>
    <row r="249" spans="1:30" s="43" customFormat="1" x14ac:dyDescent="0.25">
      <c r="A249" s="45" t="str">
        <f t="shared" si="38"/>
        <v>PFLAA6025 Total</v>
      </c>
      <c r="B249" s="43" t="s">
        <v>651</v>
      </c>
      <c r="C249" s="46" t="s">
        <v>914</v>
      </c>
      <c r="D249" s="43" t="s">
        <v>651</v>
      </c>
      <c r="E249" s="43" t="s">
        <v>14</v>
      </c>
      <c r="F249" s="43" t="s">
        <v>190</v>
      </c>
      <c r="G249" s="43" t="s">
        <v>282</v>
      </c>
      <c r="H249" s="52" t="s">
        <v>324</v>
      </c>
      <c r="I249" s="53">
        <v>6025</v>
      </c>
      <c r="J249" s="48" t="str">
        <f t="shared" si="46"/>
        <v>PFLAA6025</v>
      </c>
      <c r="K249" s="43" t="str">
        <f>VLOOKUP($H249,'[7]Objective Codes'!$A$4:$F$197,4,FALSE)</f>
        <v>LANDFILL CONTRACT</v>
      </c>
      <c r="L249" s="43" t="str">
        <f>VLOOKUP($H249,'[7]Objective Codes'!$A$4:$F$197,5,FALSE)</f>
        <v>TOP-UP</v>
      </c>
      <c r="M249" s="43" t="str">
        <f>VLOOKUP($H249,'[7]Objective Codes'!$A$4:$F$197,6,FALSE)</f>
        <v>GENERAL</v>
      </c>
      <c r="O249" s="22"/>
      <c r="P249" s="49"/>
      <c r="Q249" s="44"/>
      <c r="R249" s="44">
        <f t="shared" si="36"/>
        <v>0</v>
      </c>
      <c r="S249" s="45"/>
      <c r="T249" s="45"/>
      <c r="U249" s="45"/>
      <c r="V249" s="45"/>
      <c r="W249" s="49">
        <f t="shared" si="39"/>
        <v>0</v>
      </c>
      <c r="X249" s="49"/>
      <c r="AC249" s="45"/>
      <c r="AD249" s="44">
        <f t="shared" si="37"/>
        <v>0</v>
      </c>
    </row>
    <row r="250" spans="1:30" s="43" customFormat="1" x14ac:dyDescent="0.25">
      <c r="A250" s="45" t="str">
        <f t="shared" si="38"/>
        <v>PRAAA4400 Total</v>
      </c>
      <c r="B250" s="43" t="s">
        <v>652</v>
      </c>
      <c r="C250" s="46" t="s">
        <v>914</v>
      </c>
      <c r="D250" s="43" t="s">
        <v>652</v>
      </c>
      <c r="E250" s="43" t="s">
        <v>0</v>
      </c>
      <c r="F250" s="43" t="s">
        <v>190</v>
      </c>
      <c r="G250" s="43" t="s">
        <v>283</v>
      </c>
      <c r="H250" s="43" t="s">
        <v>248</v>
      </c>
      <c r="I250" s="47" t="s">
        <v>181</v>
      </c>
      <c r="J250" s="48" t="str">
        <f t="shared" si="46"/>
        <v>PRAAA4400</v>
      </c>
      <c r="K250" s="43" t="str">
        <f>VLOOKUP($H250,'[7]Objective Codes'!$A$4:$F$197,4,FALSE)</f>
        <v>MWHL LANDFILL</v>
      </c>
      <c r="L250" s="43" t="str">
        <f>VLOOKUP($H250,'[7]Objective Codes'!$A$4:$F$197,5,FALSE)</f>
        <v>LANDFILL GATE FEE</v>
      </c>
      <c r="M250" s="43" t="str">
        <f>VLOOKUP($H250,'[7]Objective Codes'!$A$4:$F$197,6,FALSE)</f>
        <v>GENERAL</v>
      </c>
      <c r="N250" s="43" t="str">
        <f>VLOOKUP(I250,'[7]Subjective Codes'!$C$3:$D$133,2,FALSE)</f>
        <v>PRIVATE CONTRACTORS            .</v>
      </c>
      <c r="O250" s="22"/>
      <c r="P250" s="49">
        <v>7059007</v>
      </c>
      <c r="Q250" s="44">
        <v>6701740</v>
      </c>
      <c r="R250" s="44">
        <f t="shared" si="36"/>
        <v>-357267</v>
      </c>
      <c r="S250" s="45"/>
      <c r="T250" s="45"/>
      <c r="U250" s="45">
        <f t="shared" ref="U250:U253" si="52">+Q250*1.03</f>
        <v>6902792.2000000002</v>
      </c>
      <c r="V250" s="45">
        <f t="shared" ref="V250:V253" si="53">+U250*1.03</f>
        <v>7109875.966</v>
      </c>
      <c r="W250" s="49">
        <f t="shared" si="39"/>
        <v>408135.96600000001</v>
      </c>
      <c r="X250" s="49"/>
      <c r="AC250" s="45">
        <f>VLOOKUP(A:A,'[9]Bud Info 1.03 11am'!$1:$1048576,11,FALSE)</f>
        <v>6701740</v>
      </c>
      <c r="AD250" s="44">
        <f t="shared" si="37"/>
        <v>0</v>
      </c>
    </row>
    <row r="251" spans="1:30" s="43" customFormat="1" x14ac:dyDescent="0.25">
      <c r="A251" s="45" t="str">
        <f t="shared" si="38"/>
        <v>PRAAA6025 Total</v>
      </c>
      <c r="B251" s="43" t="s">
        <v>653</v>
      </c>
      <c r="C251" s="46" t="s">
        <v>914</v>
      </c>
      <c r="D251" s="43" t="s">
        <v>653</v>
      </c>
      <c r="E251" s="43" t="s">
        <v>0</v>
      </c>
      <c r="F251" s="43" t="s">
        <v>190</v>
      </c>
      <c r="G251" s="43" t="s">
        <v>283</v>
      </c>
      <c r="H251" s="52" t="s">
        <v>248</v>
      </c>
      <c r="I251" s="53">
        <v>6025</v>
      </c>
      <c r="J251" s="48" t="str">
        <f t="shared" si="46"/>
        <v>PRAAA6025</v>
      </c>
      <c r="K251" s="43" t="str">
        <f>VLOOKUP($H251,'[7]Objective Codes'!$A$4:$F$197,4,FALSE)</f>
        <v>MWHL LANDFILL</v>
      </c>
      <c r="L251" s="43" t="str">
        <f>VLOOKUP($H251,'[7]Objective Codes'!$A$4:$F$197,5,FALSE)</f>
        <v>LANDFILL GATE FEE</v>
      </c>
      <c r="M251" s="43" t="str">
        <f>VLOOKUP($H251,'[7]Objective Codes'!$A$4:$F$197,6,FALSE)</f>
        <v>GENERAL</v>
      </c>
      <c r="O251" s="22"/>
      <c r="P251" s="49"/>
      <c r="Q251" s="44"/>
      <c r="R251" s="44">
        <f t="shared" si="36"/>
        <v>0</v>
      </c>
      <c r="S251" s="45"/>
      <c r="T251" s="45"/>
      <c r="U251" s="45">
        <f t="shared" si="52"/>
        <v>0</v>
      </c>
      <c r="V251" s="45">
        <f t="shared" si="53"/>
        <v>0</v>
      </c>
      <c r="W251" s="49">
        <f t="shared" si="39"/>
        <v>0</v>
      </c>
      <c r="X251" s="49"/>
      <c r="AC251" s="45"/>
      <c r="AD251" s="44">
        <f t="shared" si="37"/>
        <v>0</v>
      </c>
    </row>
    <row r="252" spans="1:30" s="43" customFormat="1" x14ac:dyDescent="0.25">
      <c r="A252" s="45" t="str">
        <f t="shared" si="38"/>
        <v>PRAAA9910 Total</v>
      </c>
      <c r="B252" s="43" t="s">
        <v>654</v>
      </c>
      <c r="C252" s="46" t="s">
        <v>914</v>
      </c>
      <c r="D252" s="43" t="s">
        <v>654</v>
      </c>
      <c r="E252" s="43" t="s">
        <v>14</v>
      </c>
      <c r="F252" s="43" t="s">
        <v>190</v>
      </c>
      <c r="G252" s="57" t="s">
        <v>282</v>
      </c>
      <c r="H252" s="52" t="s">
        <v>248</v>
      </c>
      <c r="I252" s="53">
        <v>9910</v>
      </c>
      <c r="J252" s="48" t="str">
        <f t="shared" si="46"/>
        <v>PRAAA9910</v>
      </c>
      <c r="K252" s="43" t="str">
        <f>VLOOKUP($H252,'[7]Objective Codes'!$A$4:$F$197,4,FALSE)</f>
        <v>MWHL LANDFILL</v>
      </c>
      <c r="L252" s="43" t="str">
        <f>VLOOKUP($H252,'[7]Objective Codes'!$A$4:$F$197,5,FALSE)</f>
        <v>LANDFILL GATE FEE</v>
      </c>
      <c r="M252" s="43" t="str">
        <f>VLOOKUP($H252,'[7]Objective Codes'!$A$4:$F$197,6,FALSE)</f>
        <v>GENERAL</v>
      </c>
      <c r="O252" s="22"/>
      <c r="P252" s="49"/>
      <c r="Q252" s="44"/>
      <c r="R252" s="44">
        <f t="shared" si="36"/>
        <v>0</v>
      </c>
      <c r="S252" s="45"/>
      <c r="T252" s="45"/>
      <c r="U252" s="45">
        <f t="shared" si="52"/>
        <v>0</v>
      </c>
      <c r="V252" s="45">
        <f t="shared" si="53"/>
        <v>0</v>
      </c>
      <c r="W252" s="49">
        <f t="shared" si="39"/>
        <v>0</v>
      </c>
      <c r="X252" s="49"/>
      <c r="AC252" s="45"/>
      <c r="AD252" s="44">
        <f t="shared" si="37"/>
        <v>0</v>
      </c>
    </row>
    <row r="253" spans="1:30" s="43" customFormat="1" x14ac:dyDescent="0.25">
      <c r="A253" s="45" t="str">
        <f t="shared" si="38"/>
        <v>PRABA4408 Total</v>
      </c>
      <c r="B253" s="43" t="s">
        <v>655</v>
      </c>
      <c r="C253" s="46" t="s">
        <v>914</v>
      </c>
      <c r="D253" s="43" t="s">
        <v>655</v>
      </c>
      <c r="E253" s="43" t="s">
        <v>0</v>
      </c>
      <c r="F253" s="43" t="s">
        <v>190</v>
      </c>
      <c r="G253" s="43" t="s">
        <v>19</v>
      </c>
      <c r="H253" s="43" t="s">
        <v>127</v>
      </c>
      <c r="I253" s="47" t="s">
        <v>191</v>
      </c>
      <c r="J253" s="48" t="str">
        <f t="shared" si="46"/>
        <v>PRABA4408</v>
      </c>
      <c r="K253" s="43" t="str">
        <f>VLOOKUP($H253,'[7]Objective Codes'!$A$4:$F$197,4,FALSE)</f>
        <v>MWHL LANDFILL</v>
      </c>
      <c r="L253" s="43" t="str">
        <f>VLOOKUP($H253,'[7]Objective Codes'!$A$4:$F$197,5,FALSE)</f>
        <v>LANDFILL TAX</v>
      </c>
      <c r="M253" s="43" t="str">
        <f>VLOOKUP($H253,'[7]Objective Codes'!$A$4:$F$197,6,FALSE)</f>
        <v>GENERAL</v>
      </c>
      <c r="N253" s="43" t="str">
        <f>VLOOKUP(I253,'[7]Subjective Codes'!$C$3:$D$133,2,FALSE)</f>
        <v>LANDFILL TAX</v>
      </c>
      <c r="O253" s="22"/>
      <c r="P253" s="49">
        <v>26987840</v>
      </c>
      <c r="Q253" s="44">
        <v>27988704</v>
      </c>
      <c r="R253" s="44">
        <f t="shared" si="36"/>
        <v>1000864</v>
      </c>
      <c r="S253" s="45"/>
      <c r="T253" s="45"/>
      <c r="U253" s="45">
        <f t="shared" si="52"/>
        <v>28828365.120000001</v>
      </c>
      <c r="V253" s="45">
        <f t="shared" si="53"/>
        <v>29693216.073600002</v>
      </c>
      <c r="W253" s="49">
        <f t="shared" si="39"/>
        <v>1704512.0736000016</v>
      </c>
      <c r="X253" s="49"/>
      <c r="AC253" s="45">
        <f>VLOOKUP(A:A,'[9]Bud Info 1.03 11am'!$1:$1048576,11,FALSE)</f>
        <v>27988704</v>
      </c>
      <c r="AD253" s="44">
        <f t="shared" si="37"/>
        <v>0</v>
      </c>
    </row>
    <row r="254" spans="1:30" s="43" customFormat="1" x14ac:dyDescent="0.25">
      <c r="A254" s="45" t="str">
        <f t="shared" si="38"/>
        <v>PRABA6025 Total</v>
      </c>
      <c r="B254" s="43" t="s">
        <v>656</v>
      </c>
      <c r="C254" s="46" t="s">
        <v>914</v>
      </c>
      <c r="D254" s="43" t="s">
        <v>656</v>
      </c>
      <c r="E254" s="43" t="s">
        <v>0</v>
      </c>
      <c r="F254" s="43" t="s">
        <v>190</v>
      </c>
      <c r="G254" s="43" t="s">
        <v>19</v>
      </c>
      <c r="H254" s="52" t="s">
        <v>127</v>
      </c>
      <c r="I254" s="53">
        <v>6025</v>
      </c>
      <c r="J254" s="48" t="str">
        <f t="shared" si="46"/>
        <v>PRABA6025</v>
      </c>
      <c r="K254" s="43" t="str">
        <f>VLOOKUP($H254,'[7]Objective Codes'!$A$4:$F$197,4,FALSE)</f>
        <v>MWHL LANDFILL</v>
      </c>
      <c r="L254" s="43" t="str">
        <f>VLOOKUP($H254,'[7]Objective Codes'!$A$4:$F$197,5,FALSE)</f>
        <v>LANDFILL TAX</v>
      </c>
      <c r="M254" s="43" t="str">
        <f>VLOOKUP($H254,'[7]Objective Codes'!$A$4:$F$197,6,FALSE)</f>
        <v>GENERAL</v>
      </c>
      <c r="O254" s="22"/>
      <c r="P254" s="49"/>
      <c r="Q254" s="44"/>
      <c r="R254" s="44">
        <f t="shared" si="36"/>
        <v>0</v>
      </c>
      <c r="S254" s="45"/>
      <c r="T254" s="45"/>
      <c r="U254" s="45"/>
      <c r="V254" s="45"/>
      <c r="W254" s="49">
        <f t="shared" si="39"/>
        <v>0</v>
      </c>
      <c r="X254" s="49"/>
      <c r="AC254" s="45"/>
      <c r="AD254" s="44">
        <f t="shared" si="37"/>
        <v>0</v>
      </c>
    </row>
    <row r="255" spans="1:30" s="43" customFormat="1" x14ac:dyDescent="0.25">
      <c r="A255" s="45" t="str">
        <f t="shared" si="38"/>
        <v>PRABA9910 Total</v>
      </c>
      <c r="B255" s="43" t="s">
        <v>657</v>
      </c>
      <c r="C255" s="46" t="s">
        <v>914</v>
      </c>
      <c r="D255" s="43" t="s">
        <v>657</v>
      </c>
      <c r="E255" s="43" t="s">
        <v>14</v>
      </c>
      <c r="F255" s="43" t="s">
        <v>190</v>
      </c>
      <c r="G255" s="57" t="s">
        <v>282</v>
      </c>
      <c r="H255" s="52" t="s">
        <v>127</v>
      </c>
      <c r="I255" s="53">
        <v>9910</v>
      </c>
      <c r="J255" s="48" t="str">
        <f t="shared" si="46"/>
        <v>PRABA9910</v>
      </c>
      <c r="K255" s="43" t="str">
        <f>VLOOKUP($H255,'[7]Objective Codes'!$A$4:$F$197,4,FALSE)</f>
        <v>MWHL LANDFILL</v>
      </c>
      <c r="L255" s="43" t="str">
        <f>VLOOKUP($H255,'[7]Objective Codes'!$A$4:$F$197,5,FALSE)</f>
        <v>LANDFILL TAX</v>
      </c>
      <c r="M255" s="43" t="str">
        <f>VLOOKUP($H255,'[7]Objective Codes'!$A$4:$F$197,6,FALSE)</f>
        <v>GENERAL</v>
      </c>
      <c r="O255" s="22"/>
      <c r="P255" s="49"/>
      <c r="Q255" s="44"/>
      <c r="R255" s="44">
        <f t="shared" si="36"/>
        <v>0</v>
      </c>
      <c r="S255" s="45"/>
      <c r="T255" s="45"/>
      <c r="U255" s="45"/>
      <c r="V255" s="45"/>
      <c r="W255" s="49">
        <f t="shared" si="39"/>
        <v>0</v>
      </c>
      <c r="X255" s="49"/>
      <c r="AC255" s="45"/>
      <c r="AD255" s="44">
        <f t="shared" si="37"/>
        <v>0</v>
      </c>
    </row>
    <row r="256" spans="1:30" s="43" customFormat="1" x14ac:dyDescent="0.25">
      <c r="A256" s="45" t="str">
        <f t="shared" si="38"/>
        <v>PRABA1510 Total</v>
      </c>
      <c r="B256" s="43" t="s">
        <v>658</v>
      </c>
      <c r="C256" s="46" t="s">
        <v>914</v>
      </c>
      <c r="D256" s="43" t="s">
        <v>658</v>
      </c>
      <c r="E256" s="43" t="s">
        <v>0</v>
      </c>
      <c r="F256" s="43" t="s">
        <v>203</v>
      </c>
      <c r="G256" s="43" t="s">
        <v>25</v>
      </c>
      <c r="H256" s="52" t="s">
        <v>127</v>
      </c>
      <c r="I256" s="53">
        <v>1510</v>
      </c>
      <c r="J256" s="48" t="str">
        <f t="shared" si="46"/>
        <v>PRABA1510</v>
      </c>
      <c r="K256" s="43" t="str">
        <f>VLOOKUP($H256,'[7]Objective Codes'!$A$4:$F$197,4,FALSE)</f>
        <v>MWHL LANDFILL</v>
      </c>
      <c r="L256" s="43" t="str">
        <f>VLOOKUP($H256,'[7]Objective Codes'!$A$4:$F$197,5,FALSE)</f>
        <v>LANDFILL TAX</v>
      </c>
      <c r="M256" s="43" t="str">
        <f>VLOOKUP($H256,'[7]Objective Codes'!$A$4:$F$197,6,FALSE)</f>
        <v>GENERAL</v>
      </c>
      <c r="O256" s="22"/>
      <c r="P256" s="49"/>
      <c r="Q256" s="44"/>
      <c r="R256" s="44">
        <f t="shared" si="36"/>
        <v>0</v>
      </c>
      <c r="S256" s="45"/>
      <c r="T256" s="45"/>
      <c r="U256" s="45"/>
      <c r="V256" s="45"/>
      <c r="W256" s="49">
        <f t="shared" si="39"/>
        <v>0</v>
      </c>
      <c r="X256" s="49"/>
      <c r="AC256" s="45"/>
      <c r="AD256" s="44">
        <f t="shared" si="37"/>
        <v>0</v>
      </c>
    </row>
    <row r="257" spans="1:30" s="43" customFormat="1" x14ac:dyDescent="0.25">
      <c r="A257" s="45" t="str">
        <f t="shared" si="38"/>
        <v>PRACA1510 Total</v>
      </c>
      <c r="B257" s="43" t="s">
        <v>659</v>
      </c>
      <c r="C257" s="46" t="s">
        <v>914</v>
      </c>
      <c r="D257" s="43" t="s">
        <v>659</v>
      </c>
      <c r="E257" s="43" t="s">
        <v>0</v>
      </c>
      <c r="F257" s="43" t="s">
        <v>203</v>
      </c>
      <c r="G257" s="43" t="s">
        <v>25</v>
      </c>
      <c r="H257" s="52" t="s">
        <v>333</v>
      </c>
      <c r="I257" s="53">
        <v>1510</v>
      </c>
      <c r="J257" s="48" t="str">
        <f t="shared" si="46"/>
        <v>PRACA1510</v>
      </c>
      <c r="K257" s="43" t="str">
        <f>VLOOKUP($H257,'[7]Objective Codes'!$A$4:$F$197,4,FALSE)</f>
        <v>MWHL LANDFILL</v>
      </c>
      <c r="L257" s="43" t="str">
        <f>VLOOKUP($H257,'[7]Objective Codes'!$A$4:$F$197,5,FALSE)</f>
        <v>PERFORMANCE DEDUCTION</v>
      </c>
      <c r="M257" s="43" t="str">
        <f>VLOOKUP($H257,'[7]Objective Codes'!$A$4:$F$197,6,FALSE)</f>
        <v>GENERAL</v>
      </c>
      <c r="O257" s="22"/>
      <c r="P257" s="49"/>
      <c r="Q257" s="44">
        <v>0</v>
      </c>
      <c r="R257" s="44">
        <f t="shared" si="36"/>
        <v>0</v>
      </c>
      <c r="S257" s="45"/>
      <c r="T257" s="45"/>
      <c r="U257" s="45"/>
      <c r="V257" s="45"/>
      <c r="W257" s="49">
        <f t="shared" si="39"/>
        <v>0</v>
      </c>
      <c r="X257" s="49"/>
      <c r="AC257" s="45"/>
      <c r="AD257" s="44">
        <f t="shared" si="37"/>
        <v>0</v>
      </c>
    </row>
    <row r="258" spans="1:30" s="43" customFormat="1" x14ac:dyDescent="0.25">
      <c r="A258" s="45" t="str">
        <f t="shared" si="38"/>
        <v>PRADA1510 Total</v>
      </c>
      <c r="B258" s="43" t="s">
        <v>660</v>
      </c>
      <c r="C258" s="46" t="s">
        <v>914</v>
      </c>
      <c r="D258" s="43" t="s">
        <v>660</v>
      </c>
      <c r="E258" s="43" t="s">
        <v>0</v>
      </c>
      <c r="F258" s="43" t="s">
        <v>203</v>
      </c>
      <c r="G258" s="43" t="s">
        <v>25</v>
      </c>
      <c r="H258" s="52" t="s">
        <v>273</v>
      </c>
      <c r="I258" s="53">
        <v>1510</v>
      </c>
      <c r="J258" s="48" t="str">
        <f t="shared" si="46"/>
        <v>PRADA1510</v>
      </c>
      <c r="K258" s="43" t="str">
        <f>VLOOKUP($H258,'[7]Objective Codes'!$A$4:$F$197,4,FALSE)</f>
        <v>MWHL LANDFILL</v>
      </c>
      <c r="L258" s="43" t="str">
        <f>VLOOKUP($H258,'[7]Objective Codes'!$A$4:$F$197,5,FALSE)</f>
        <v>MWHL ADMIN</v>
      </c>
      <c r="M258" s="43" t="str">
        <f>VLOOKUP($H258,'[7]Objective Codes'!$A$4:$F$197,6,FALSE)</f>
        <v>GENERAL</v>
      </c>
      <c r="O258" s="22"/>
      <c r="P258" s="49"/>
      <c r="Q258" s="44"/>
      <c r="R258" s="44">
        <f t="shared" si="36"/>
        <v>0</v>
      </c>
      <c r="S258" s="45"/>
      <c r="T258" s="45"/>
      <c r="U258" s="45"/>
      <c r="V258" s="45"/>
      <c r="W258" s="49">
        <f t="shared" si="39"/>
        <v>0</v>
      </c>
      <c r="X258" s="49"/>
      <c r="AC258" s="45"/>
      <c r="AD258" s="44">
        <f t="shared" si="37"/>
        <v>0</v>
      </c>
    </row>
    <row r="259" spans="1:30" s="43" customFormat="1" x14ac:dyDescent="0.25">
      <c r="A259" s="45" t="str">
        <f t="shared" si="38"/>
        <v>PRADA4400 Total</v>
      </c>
      <c r="B259" s="43" t="s">
        <v>661</v>
      </c>
      <c r="C259" s="46" t="s">
        <v>914</v>
      </c>
      <c r="D259" s="43" t="s">
        <v>661</v>
      </c>
      <c r="E259" s="43" t="s">
        <v>0</v>
      </c>
      <c r="F259" s="43" t="s">
        <v>190</v>
      </c>
      <c r="G259" s="43" t="s">
        <v>283</v>
      </c>
      <c r="H259" s="43" t="s">
        <v>273</v>
      </c>
      <c r="I259" s="47" t="s">
        <v>181</v>
      </c>
      <c r="J259" s="48" t="str">
        <f t="shared" si="46"/>
        <v>PRADA4400</v>
      </c>
      <c r="K259" s="43" t="str">
        <f>VLOOKUP($H259,'[7]Objective Codes'!$A$4:$F$197,4,FALSE)</f>
        <v>MWHL LANDFILL</v>
      </c>
      <c r="L259" s="43" t="str">
        <f>VLOOKUP($H259,'[7]Objective Codes'!$A$4:$F$197,5,FALSE)</f>
        <v>MWHL ADMIN</v>
      </c>
      <c r="M259" s="43" t="str">
        <f>VLOOKUP($H259,'[7]Objective Codes'!$A$4:$F$197,6,FALSE)</f>
        <v>GENERAL</v>
      </c>
      <c r="N259" s="43" t="str">
        <f>VLOOKUP(I259,'[7]Subjective Codes'!$C$3:$D$133,2,FALSE)</f>
        <v>PRIVATE CONTRACTORS            .</v>
      </c>
      <c r="O259" s="22"/>
      <c r="P259" s="49"/>
      <c r="Q259" s="44"/>
      <c r="R259" s="44">
        <f t="shared" si="36"/>
        <v>0</v>
      </c>
      <c r="S259" s="45"/>
      <c r="T259" s="45"/>
      <c r="U259" s="45"/>
      <c r="V259" s="45"/>
      <c r="W259" s="49">
        <f t="shared" si="39"/>
        <v>0</v>
      </c>
      <c r="X259" s="49"/>
      <c r="AC259" s="45">
        <f>VLOOKUP(A:A,'[9]Bud Info 1.03 11am'!$1:$1048576,11,FALSE)</f>
        <v>0</v>
      </c>
      <c r="AD259" s="44">
        <f t="shared" si="37"/>
        <v>0</v>
      </c>
    </row>
    <row r="260" spans="1:30" s="43" customFormat="1" x14ac:dyDescent="0.25">
      <c r="A260" s="45" t="str">
        <f t="shared" si="38"/>
        <v>PRBAA4400 Total</v>
      </c>
      <c r="B260" s="43" t="s">
        <v>662</v>
      </c>
      <c r="C260" s="46" t="s">
        <v>914</v>
      </c>
      <c r="D260" s="43" t="s">
        <v>662</v>
      </c>
      <c r="E260" s="43" t="s">
        <v>0</v>
      </c>
      <c r="F260" s="43" t="s">
        <v>190</v>
      </c>
      <c r="G260" s="43" t="s">
        <v>283</v>
      </c>
      <c r="H260" s="43" t="s">
        <v>249</v>
      </c>
      <c r="I260" s="47" t="s">
        <v>181</v>
      </c>
      <c r="J260" s="48" t="str">
        <f t="shared" si="46"/>
        <v>PRBAA4400</v>
      </c>
      <c r="K260" s="43" t="str">
        <f>VLOOKUP($H260,'[7]Objective Codes'!$A$4:$F$197,4,FALSE)</f>
        <v>TOP UP LANDFILL</v>
      </c>
      <c r="L260" s="43" t="str">
        <f>VLOOKUP($H260,'[7]Objective Codes'!$A$4:$F$197,5,FALSE)</f>
        <v>LANDFILL GATE FEE</v>
      </c>
      <c r="M260" s="43" t="str">
        <f>VLOOKUP($H260,'[7]Objective Codes'!$A$4:$F$197,6,FALSE)</f>
        <v>GENERAL</v>
      </c>
      <c r="N260" s="43" t="str">
        <f>VLOOKUP(I260,'[7]Subjective Codes'!$C$3:$D$133,2,FALSE)</f>
        <v>PRIVATE CONTRACTORS            .</v>
      </c>
      <c r="O260" s="22"/>
      <c r="P260" s="49"/>
      <c r="Q260" s="44"/>
      <c r="R260" s="44">
        <f t="shared" si="36"/>
        <v>0</v>
      </c>
      <c r="S260" s="45"/>
      <c r="T260" s="45"/>
      <c r="U260" s="45"/>
      <c r="V260" s="45"/>
      <c r="W260" s="49">
        <f t="shared" si="39"/>
        <v>0</v>
      </c>
      <c r="X260" s="49"/>
      <c r="AC260" s="45">
        <f>VLOOKUP(A:A,'[9]Bud Info 1.03 11am'!$1:$1048576,11,FALSE)</f>
        <v>0</v>
      </c>
      <c r="AD260" s="44">
        <f t="shared" si="37"/>
        <v>0</v>
      </c>
    </row>
    <row r="261" spans="1:30" s="43" customFormat="1" x14ac:dyDescent="0.25">
      <c r="A261" s="45" t="str">
        <f t="shared" si="38"/>
        <v>PRBAA4408 Total</v>
      </c>
      <c r="B261" s="43" t="s">
        <v>898</v>
      </c>
      <c r="C261" s="46" t="s">
        <v>914</v>
      </c>
      <c r="D261" s="43" t="s">
        <v>898</v>
      </c>
      <c r="E261" s="43" t="s">
        <v>0</v>
      </c>
      <c r="F261" s="43" t="s">
        <v>190</v>
      </c>
      <c r="G261" s="43" t="s">
        <v>283</v>
      </c>
      <c r="H261" s="43" t="s">
        <v>249</v>
      </c>
      <c r="I261" s="47" t="s">
        <v>191</v>
      </c>
      <c r="J261" s="48" t="str">
        <f t="shared" ref="J261" si="54">CONCATENATE(H261,I261)</f>
        <v>PRBAA4408</v>
      </c>
      <c r="K261" s="43" t="str">
        <f>VLOOKUP($H261,'[7]Objective Codes'!$A$4:$F$197,4,FALSE)</f>
        <v>TOP UP LANDFILL</v>
      </c>
      <c r="L261" s="43" t="str">
        <f>VLOOKUP($H261,'[7]Objective Codes'!$A$4:$F$197,5,FALSE)</f>
        <v>LANDFILL GATE FEE</v>
      </c>
      <c r="M261" s="43" t="str">
        <f>VLOOKUP($H261,'[7]Objective Codes'!$A$4:$F$197,6,FALSE)</f>
        <v>GENERAL</v>
      </c>
      <c r="N261" s="43" t="str">
        <f>VLOOKUP(I261,'[7]Subjective Codes'!$C$3:$D$133,2,FALSE)</f>
        <v>LANDFILL TAX</v>
      </c>
      <c r="O261" s="22"/>
      <c r="P261" s="49"/>
      <c r="Q261" s="44"/>
      <c r="R261" s="44">
        <f t="shared" si="36"/>
        <v>0</v>
      </c>
      <c r="S261" s="45"/>
      <c r="T261" s="45"/>
      <c r="U261" s="45"/>
      <c r="V261" s="45"/>
      <c r="W261" s="49">
        <f t="shared" si="39"/>
        <v>0</v>
      </c>
      <c r="X261" s="49"/>
      <c r="AC261" s="45"/>
      <c r="AD261" s="44">
        <f t="shared" si="37"/>
        <v>0</v>
      </c>
    </row>
    <row r="262" spans="1:30" s="43" customFormat="1" x14ac:dyDescent="0.25">
      <c r="A262" s="45" t="str">
        <f t="shared" si="38"/>
        <v>PRBAA6025 Total</v>
      </c>
      <c r="B262" s="43" t="s">
        <v>663</v>
      </c>
      <c r="C262" s="46" t="s">
        <v>914</v>
      </c>
      <c r="D262" s="43" t="s">
        <v>663</v>
      </c>
      <c r="E262" s="43" t="s">
        <v>0</v>
      </c>
      <c r="F262" s="43" t="s">
        <v>190</v>
      </c>
      <c r="G262" s="43" t="s">
        <v>283</v>
      </c>
      <c r="H262" s="52" t="s">
        <v>249</v>
      </c>
      <c r="I262" s="53">
        <v>6025</v>
      </c>
      <c r="J262" s="48" t="str">
        <f t="shared" si="46"/>
        <v>PRBAA6025</v>
      </c>
      <c r="K262" s="43" t="str">
        <f>VLOOKUP($H262,'[7]Objective Codes'!$A$4:$F$197,4,FALSE)</f>
        <v>TOP UP LANDFILL</v>
      </c>
      <c r="L262" s="43" t="str">
        <f>VLOOKUP($H262,'[7]Objective Codes'!$A$4:$F$197,5,FALSE)</f>
        <v>LANDFILL GATE FEE</v>
      </c>
      <c r="M262" s="43" t="str">
        <f>VLOOKUP($H262,'[7]Objective Codes'!$A$4:$F$197,6,FALSE)</f>
        <v>GENERAL</v>
      </c>
      <c r="O262" s="22"/>
      <c r="P262" s="49"/>
      <c r="Q262" s="44"/>
      <c r="R262" s="44">
        <f t="shared" ref="R262:R328" si="55">Q262-P262</f>
        <v>0</v>
      </c>
      <c r="S262" s="45"/>
      <c r="T262" s="45"/>
      <c r="U262" s="45"/>
      <c r="V262" s="45"/>
      <c r="W262" s="49">
        <f t="shared" si="39"/>
        <v>0</v>
      </c>
      <c r="X262" s="49"/>
      <c r="AC262" s="45"/>
      <c r="AD262" s="44">
        <f t="shared" si="37"/>
        <v>0</v>
      </c>
    </row>
    <row r="263" spans="1:30" s="43" customFormat="1" x14ac:dyDescent="0.25">
      <c r="A263" s="45" t="str">
        <f t="shared" si="38"/>
        <v>PRBBA4408 Total</v>
      </c>
      <c r="B263" s="43" t="s">
        <v>664</v>
      </c>
      <c r="C263" s="46" t="s">
        <v>914</v>
      </c>
      <c r="D263" s="43" t="s">
        <v>664</v>
      </c>
      <c r="E263" s="43" t="s">
        <v>0</v>
      </c>
      <c r="F263" s="43" t="s">
        <v>190</v>
      </c>
      <c r="G263" s="43" t="s">
        <v>19</v>
      </c>
      <c r="H263" s="43" t="s">
        <v>250</v>
      </c>
      <c r="I263" s="47" t="s">
        <v>191</v>
      </c>
      <c r="J263" s="48" t="str">
        <f t="shared" si="46"/>
        <v>PRBBA4408</v>
      </c>
      <c r="K263" s="43" t="str">
        <f>VLOOKUP($H263,'[7]Objective Codes'!$A$4:$F$197,4,FALSE)</f>
        <v>TOP UP LANDFILL</v>
      </c>
      <c r="L263" s="43" t="str">
        <f>VLOOKUP($H263,'[7]Objective Codes'!$A$4:$F$197,5,FALSE)</f>
        <v>LANDFILL TAX</v>
      </c>
      <c r="M263" s="43" t="str">
        <f>VLOOKUP($H263,'[7]Objective Codes'!$A$4:$F$197,6,FALSE)</f>
        <v>GENERAL</v>
      </c>
      <c r="N263" s="43" t="str">
        <f>VLOOKUP(I263,'[7]Subjective Codes'!$C$3:$D$133,2,FALSE)</f>
        <v>LANDFILL TAX</v>
      </c>
      <c r="O263" s="22"/>
      <c r="P263" s="49"/>
      <c r="Q263" s="44"/>
      <c r="R263" s="44">
        <f t="shared" si="55"/>
        <v>0</v>
      </c>
      <c r="S263" s="45"/>
      <c r="T263" s="45"/>
      <c r="U263" s="45"/>
      <c r="V263" s="45"/>
      <c r="W263" s="49">
        <f t="shared" si="39"/>
        <v>0</v>
      </c>
      <c r="X263" s="49"/>
      <c r="AC263" s="45">
        <f>VLOOKUP(A:A,'[9]Bud Info 1.03 11am'!$1:$1048576,11,FALSE)</f>
        <v>0</v>
      </c>
      <c r="AD263" s="44">
        <f t="shared" ref="AD263:AD326" si="56">+Q263-AC263</f>
        <v>0</v>
      </c>
    </row>
    <row r="264" spans="1:30" s="43" customFormat="1" x14ac:dyDescent="0.25">
      <c r="A264" s="45" t="str">
        <f t="shared" ref="A264:A330" si="57">CONCATENATE(B264,C264)</f>
        <v>PRCAA4400 Total</v>
      </c>
      <c r="B264" s="43" t="s">
        <v>665</v>
      </c>
      <c r="C264" s="46" t="s">
        <v>914</v>
      </c>
      <c r="D264" s="43" t="s">
        <v>665</v>
      </c>
      <c r="E264" s="43" t="s">
        <v>0</v>
      </c>
      <c r="F264" s="43" t="s">
        <v>190</v>
      </c>
      <c r="G264" s="43" t="s">
        <v>283</v>
      </c>
      <c r="H264" s="43" t="s">
        <v>251</v>
      </c>
      <c r="I264" s="47" t="s">
        <v>181</v>
      </c>
      <c r="J264" s="48" t="str">
        <f t="shared" si="46"/>
        <v>PRCAA4400</v>
      </c>
      <c r="K264" s="43" t="str">
        <f>VLOOKUP($H264,'[7]Objective Codes'!$A$4:$F$197,4,FALSE)</f>
        <v>ASBESTOS LANDFILL</v>
      </c>
      <c r="L264" s="43" t="str">
        <f>VLOOKUP($H264,'[7]Objective Codes'!$A$4:$F$197,5,FALSE)</f>
        <v>LANDFILL GATE FEE</v>
      </c>
      <c r="M264" s="43" t="str">
        <f>VLOOKUP($H264,'[7]Objective Codes'!$A$4:$F$197,6,FALSE)</f>
        <v>GENERAL</v>
      </c>
      <c r="N264" s="43" t="str">
        <f>VLOOKUP(I264,'[7]Subjective Codes'!$C$3:$D$133,2,FALSE)</f>
        <v>PRIVATE CONTRACTORS            .</v>
      </c>
      <c r="O264" s="22"/>
      <c r="P264" s="49">
        <v>28178</v>
      </c>
      <c r="Q264" s="44">
        <v>38410</v>
      </c>
      <c r="R264" s="44">
        <f t="shared" si="55"/>
        <v>10232</v>
      </c>
      <c r="S264" s="45"/>
      <c r="T264" s="45"/>
      <c r="U264" s="45"/>
      <c r="V264" s="45"/>
      <c r="W264" s="49">
        <f t="shared" ref="W264:W330" si="58">+V264-Q264</f>
        <v>-38410</v>
      </c>
      <c r="X264" s="49"/>
      <c r="AC264" s="45">
        <f>VLOOKUP(A:A,'[9]Bud Info 1.03 11am'!$1:$1048576,11,FALSE)</f>
        <v>38410</v>
      </c>
      <c r="AD264" s="44">
        <f t="shared" si="56"/>
        <v>0</v>
      </c>
    </row>
    <row r="265" spans="1:30" s="43" customFormat="1" x14ac:dyDescent="0.25">
      <c r="A265" s="45" t="str">
        <f t="shared" si="57"/>
        <v>PRCAA4408 Total</v>
      </c>
      <c r="B265" s="43" t="s">
        <v>666</v>
      </c>
      <c r="C265" s="46" t="s">
        <v>914</v>
      </c>
      <c r="D265" s="43" t="s">
        <v>666</v>
      </c>
      <c r="E265" s="43" t="s">
        <v>0</v>
      </c>
      <c r="F265" s="43" t="s">
        <v>190</v>
      </c>
      <c r="G265" s="43" t="s">
        <v>283</v>
      </c>
      <c r="H265" s="52" t="s">
        <v>251</v>
      </c>
      <c r="I265" s="53">
        <v>4408</v>
      </c>
      <c r="J265" s="48" t="str">
        <f t="shared" si="46"/>
        <v>PRCAA4408</v>
      </c>
      <c r="K265" s="43" t="str">
        <f>VLOOKUP($H265,'[7]Objective Codes'!$A$4:$F$197,4,FALSE)</f>
        <v>ASBESTOS LANDFILL</v>
      </c>
      <c r="L265" s="43" t="str">
        <f>VLOOKUP($H265,'[7]Objective Codes'!$A$4:$F$197,5,FALSE)</f>
        <v>LANDFILL GATE FEE</v>
      </c>
      <c r="M265" s="43" t="str">
        <f>VLOOKUP($H265,'[7]Objective Codes'!$A$4:$F$197,6,FALSE)</f>
        <v>GENERAL</v>
      </c>
      <c r="O265" s="22"/>
      <c r="P265" s="49"/>
      <c r="Q265" s="44"/>
      <c r="R265" s="44">
        <f t="shared" si="55"/>
        <v>0</v>
      </c>
      <c r="S265" s="45"/>
      <c r="T265" s="45"/>
      <c r="U265" s="45"/>
      <c r="V265" s="45"/>
      <c r="W265" s="49">
        <f t="shared" si="58"/>
        <v>0</v>
      </c>
      <c r="X265" s="49"/>
      <c r="AC265" s="45"/>
      <c r="AD265" s="44">
        <f t="shared" si="56"/>
        <v>0</v>
      </c>
    </row>
    <row r="266" spans="1:30" s="43" customFormat="1" x14ac:dyDescent="0.25">
      <c r="A266" s="45" t="str">
        <f t="shared" si="57"/>
        <v>PRCAA6025 Total</v>
      </c>
      <c r="B266" s="43" t="s">
        <v>667</v>
      </c>
      <c r="C266" s="46" t="s">
        <v>914</v>
      </c>
      <c r="D266" s="43" t="s">
        <v>667</v>
      </c>
      <c r="E266" s="43" t="s">
        <v>0</v>
      </c>
      <c r="F266" s="43" t="s">
        <v>190</v>
      </c>
      <c r="G266" s="43" t="s">
        <v>283</v>
      </c>
      <c r="H266" s="52" t="s">
        <v>251</v>
      </c>
      <c r="I266" s="53">
        <v>6025</v>
      </c>
      <c r="J266" s="48" t="str">
        <f t="shared" si="46"/>
        <v>PRCAA6025</v>
      </c>
      <c r="K266" s="43" t="str">
        <f>VLOOKUP($H266,'[7]Objective Codes'!$A$4:$F$197,4,FALSE)</f>
        <v>ASBESTOS LANDFILL</v>
      </c>
      <c r="L266" s="43" t="str">
        <f>VLOOKUP($H266,'[7]Objective Codes'!$A$4:$F$197,5,FALSE)</f>
        <v>LANDFILL GATE FEE</v>
      </c>
      <c r="M266" s="43" t="str">
        <f>VLOOKUP($H266,'[7]Objective Codes'!$A$4:$F$197,6,FALSE)</f>
        <v>GENERAL</v>
      </c>
      <c r="O266" s="22"/>
      <c r="P266" s="49"/>
      <c r="Q266" s="44"/>
      <c r="R266" s="44">
        <f t="shared" si="55"/>
        <v>0</v>
      </c>
      <c r="S266" s="45"/>
      <c r="T266" s="45"/>
      <c r="U266" s="45"/>
      <c r="V266" s="45"/>
      <c r="W266" s="49">
        <f t="shared" si="58"/>
        <v>0</v>
      </c>
      <c r="X266" s="49"/>
      <c r="AC266" s="45"/>
      <c r="AD266" s="44">
        <f t="shared" si="56"/>
        <v>0</v>
      </c>
    </row>
    <row r="267" spans="1:30" s="43" customFormat="1" x14ac:dyDescent="0.25">
      <c r="A267" s="45" t="str">
        <f t="shared" si="57"/>
        <v>PRCBA4408 Total</v>
      </c>
      <c r="B267" s="43" t="s">
        <v>668</v>
      </c>
      <c r="C267" s="46" t="s">
        <v>914</v>
      </c>
      <c r="D267" s="43" t="s">
        <v>668</v>
      </c>
      <c r="E267" s="43" t="s">
        <v>0</v>
      </c>
      <c r="F267" s="43" t="s">
        <v>190</v>
      </c>
      <c r="G267" s="43" t="s">
        <v>19</v>
      </c>
      <c r="H267" s="43" t="s">
        <v>252</v>
      </c>
      <c r="I267" s="47" t="s">
        <v>191</v>
      </c>
      <c r="J267" s="48" t="str">
        <f t="shared" si="46"/>
        <v>PRCBA4408</v>
      </c>
      <c r="K267" s="43" t="str">
        <f>VLOOKUP($H267,'[7]Objective Codes'!$A$4:$F$197,4,FALSE)</f>
        <v>ASBESTOS LANDFILL</v>
      </c>
      <c r="L267" s="43" t="str">
        <f>VLOOKUP($H267,'[7]Objective Codes'!$A$4:$F$197,5,FALSE)</f>
        <v>LANDFILL TAX</v>
      </c>
      <c r="M267" s="43" t="str">
        <f>VLOOKUP($H267,'[7]Objective Codes'!$A$4:$F$197,6,FALSE)</f>
        <v>GENERAL</v>
      </c>
      <c r="N267" s="43" t="str">
        <f>VLOOKUP(I267,'[7]Subjective Codes'!$C$3:$D$133,2,FALSE)</f>
        <v>LANDFILL TAX</v>
      </c>
      <c r="O267" s="22"/>
      <c r="P267" s="49"/>
      <c r="Q267" s="44"/>
      <c r="R267" s="44">
        <f t="shared" si="55"/>
        <v>0</v>
      </c>
      <c r="S267" s="45"/>
      <c r="T267" s="45"/>
      <c r="U267" s="45"/>
      <c r="V267" s="45"/>
      <c r="W267" s="49">
        <f t="shared" si="58"/>
        <v>0</v>
      </c>
      <c r="X267" s="49"/>
      <c r="AC267" s="45">
        <f>VLOOKUP(A:A,'[9]Bud Info 1.03 11am'!$1:$1048576,11,FALSE)</f>
        <v>0</v>
      </c>
      <c r="AD267" s="44">
        <f t="shared" si="56"/>
        <v>0</v>
      </c>
    </row>
    <row r="268" spans="1:30" s="43" customFormat="1" x14ac:dyDescent="0.25">
      <c r="A268" s="45" t="str">
        <f t="shared" si="57"/>
        <v>PVEAA3911 Total</v>
      </c>
      <c r="B268" s="43" t="s">
        <v>669</v>
      </c>
      <c r="C268" s="46" t="s">
        <v>914</v>
      </c>
      <c r="D268" s="43" t="s">
        <v>669</v>
      </c>
      <c r="E268" s="43" t="s">
        <v>0</v>
      </c>
      <c r="F268" s="43" t="s">
        <v>190</v>
      </c>
      <c r="G268" s="43" t="s">
        <v>20</v>
      </c>
      <c r="H268" s="43" t="s">
        <v>312</v>
      </c>
      <c r="I268" s="47" t="s">
        <v>287</v>
      </c>
      <c r="J268" s="48" t="str">
        <f t="shared" si="46"/>
        <v>PVEAA3911</v>
      </c>
      <c r="K268" s="43" t="str">
        <f>VLOOKUP($H268,'[7]Objective Codes'!$A$4:$F$197,4,FALSE)</f>
        <v>GENERAL</v>
      </c>
      <c r="L268" s="43" t="str">
        <f>VLOOKUP($H268,'[7]Objective Codes'!$A$4:$F$197,5,FALSE)</f>
        <v>GENERAL</v>
      </c>
      <c r="M268" s="43" t="str">
        <f>VLOOKUP($H268,'[7]Objective Codes'!$A$4:$F$197,6,FALSE)</f>
        <v>GENERAL</v>
      </c>
      <c r="N268" s="43" t="str">
        <f>VLOOKUP(I268,'[7]Subjective Codes'!$C$3:$D$133,2,FALSE)</f>
        <v>OTHER NON-STAFF ADVERTS        .</v>
      </c>
      <c r="O268" s="22"/>
      <c r="P268" s="49"/>
      <c r="Q268" s="44"/>
      <c r="R268" s="44">
        <f t="shared" si="55"/>
        <v>0</v>
      </c>
      <c r="S268" s="45"/>
      <c r="T268" s="45"/>
      <c r="U268" s="45"/>
      <c r="V268" s="45"/>
      <c r="W268" s="49">
        <f t="shared" si="58"/>
        <v>0</v>
      </c>
      <c r="X268" s="49"/>
      <c r="AC268" s="45">
        <f>VLOOKUP(A:A,'[9]Bud Info 1.03 11am'!$1:$1048576,11,FALSE)</f>
        <v>0</v>
      </c>
      <c r="AD268" s="44">
        <f t="shared" si="56"/>
        <v>0</v>
      </c>
    </row>
    <row r="269" spans="1:30" s="43" customFormat="1" x14ac:dyDescent="0.25">
      <c r="A269" s="45" t="str">
        <f t="shared" si="57"/>
        <v>PVEAA3056 Total</v>
      </c>
      <c r="B269" s="43" t="s">
        <v>670</v>
      </c>
      <c r="C269" s="46" t="s">
        <v>914</v>
      </c>
      <c r="D269" s="43" t="s">
        <v>670</v>
      </c>
      <c r="E269" s="43" t="s">
        <v>0</v>
      </c>
      <c r="F269" s="43" t="s">
        <v>190</v>
      </c>
      <c r="G269" s="43" t="s">
        <v>20</v>
      </c>
      <c r="H269" s="52" t="s">
        <v>253</v>
      </c>
      <c r="I269" s="53">
        <v>3056</v>
      </c>
      <c r="J269" s="48" t="str">
        <f t="shared" si="46"/>
        <v>PVAAA3056</v>
      </c>
      <c r="K269" s="43" t="str">
        <f>VLOOKUP($H269,'[7]Objective Codes'!$A$4:$F$197,4,FALSE)</f>
        <v>MWDA PERMIT SCHEME</v>
      </c>
      <c r="L269" s="43" t="str">
        <f>VLOOKUP($H269,'[7]Objective Codes'!$A$4:$F$197,5,FALSE)</f>
        <v>CONSUMABLES</v>
      </c>
      <c r="M269" s="43" t="str">
        <f>VLOOKUP($H269,'[7]Objective Codes'!$A$4:$F$197,6,FALSE)</f>
        <v>GENERAL</v>
      </c>
      <c r="O269" s="22"/>
      <c r="P269" s="49"/>
      <c r="Q269" s="44"/>
      <c r="R269" s="44">
        <f t="shared" si="55"/>
        <v>0</v>
      </c>
      <c r="S269" s="45"/>
      <c r="T269" s="45"/>
      <c r="U269" s="45"/>
      <c r="V269" s="45"/>
      <c r="W269" s="49">
        <f t="shared" si="58"/>
        <v>0</v>
      </c>
      <c r="X269" s="49"/>
      <c r="AC269" s="45"/>
      <c r="AD269" s="44">
        <f t="shared" si="56"/>
        <v>0</v>
      </c>
    </row>
    <row r="270" spans="1:30" s="43" customFormat="1" x14ac:dyDescent="0.25">
      <c r="A270" s="45" t="str">
        <f t="shared" si="57"/>
        <v>PVEAA3420 Total</v>
      </c>
      <c r="B270" s="43" t="s">
        <v>671</v>
      </c>
      <c r="C270" s="46" t="s">
        <v>914</v>
      </c>
      <c r="D270" s="43" t="s">
        <v>671</v>
      </c>
      <c r="E270" s="43" t="s">
        <v>0</v>
      </c>
      <c r="F270" s="43" t="s">
        <v>190</v>
      </c>
      <c r="G270" s="43" t="s">
        <v>20</v>
      </c>
      <c r="H270" s="57" t="s">
        <v>254</v>
      </c>
      <c r="I270" s="58">
        <v>3911</v>
      </c>
      <c r="J270" s="48" t="str">
        <f t="shared" si="46"/>
        <v>PVBAA3911</v>
      </c>
      <c r="K270" s="43" t="str">
        <f>VLOOKUP($H270,'[7]Objective Codes'!$A$4:$F$197,4,FALSE)</f>
        <v>MWDA PERMIT SCHEME</v>
      </c>
      <c r="L270" s="43" t="str">
        <f>VLOOKUP($H270,'[7]Objective Codes'!$A$4:$F$197,5,FALSE)</f>
        <v>OTHER</v>
      </c>
      <c r="M270" s="43" t="str">
        <f>VLOOKUP($H270,'[7]Objective Codes'!$A$4:$F$197,6,FALSE)</f>
        <v>GENERAL</v>
      </c>
      <c r="O270" s="22"/>
      <c r="P270" s="49"/>
      <c r="Q270" s="44"/>
      <c r="R270" s="44">
        <f t="shared" si="55"/>
        <v>0</v>
      </c>
      <c r="S270" s="45"/>
      <c r="T270" s="45"/>
      <c r="U270" s="45"/>
      <c r="V270" s="45"/>
      <c r="W270" s="49">
        <f t="shared" si="58"/>
        <v>0</v>
      </c>
      <c r="X270" s="49"/>
      <c r="AC270" s="45"/>
      <c r="AD270" s="44">
        <f t="shared" si="56"/>
        <v>0</v>
      </c>
    </row>
    <row r="271" spans="1:30" s="43" customFormat="1" x14ac:dyDescent="0.25">
      <c r="A271" s="45" t="str">
        <f t="shared" si="57"/>
        <v>PVEAA4400 Total</v>
      </c>
      <c r="B271" s="43" t="s">
        <v>672</v>
      </c>
      <c r="C271" s="46" t="s">
        <v>914</v>
      </c>
      <c r="D271" s="43" t="s">
        <v>672</v>
      </c>
      <c r="E271" s="43" t="s">
        <v>0</v>
      </c>
      <c r="F271" s="43" t="s">
        <v>190</v>
      </c>
      <c r="G271" s="43" t="s">
        <v>20</v>
      </c>
      <c r="H271" s="57" t="s">
        <v>253</v>
      </c>
      <c r="I271" s="58">
        <v>4400</v>
      </c>
      <c r="J271" s="48" t="str">
        <f t="shared" si="46"/>
        <v>PVAAA4400</v>
      </c>
      <c r="K271" s="43" t="str">
        <f>VLOOKUP($H271,'[7]Objective Codes'!$A$4:$F$197,4,FALSE)</f>
        <v>MWDA PERMIT SCHEME</v>
      </c>
      <c r="L271" s="43" t="str">
        <f>VLOOKUP($H271,'[7]Objective Codes'!$A$4:$F$197,5,FALSE)</f>
        <v>CONSUMABLES</v>
      </c>
      <c r="M271" s="43" t="str">
        <f>VLOOKUP($H271,'[7]Objective Codes'!$A$4:$F$197,6,FALSE)</f>
        <v>GENERAL</v>
      </c>
      <c r="O271" s="22"/>
      <c r="P271" s="49">
        <v>84194</v>
      </c>
      <c r="Q271" s="44">
        <v>112000</v>
      </c>
      <c r="R271" s="44">
        <f t="shared" si="55"/>
        <v>27806</v>
      </c>
      <c r="S271" s="45"/>
      <c r="T271" s="45"/>
      <c r="U271" s="45">
        <f t="shared" ref="U271" si="59">+Q271*1.03</f>
        <v>115360</v>
      </c>
      <c r="V271" s="45">
        <f t="shared" ref="V271" si="60">+U271*1.03</f>
        <v>118820.8</v>
      </c>
      <c r="W271" s="49">
        <f t="shared" si="58"/>
        <v>6820.8000000000029</v>
      </c>
      <c r="X271" s="49"/>
      <c r="AC271" s="45">
        <f>VLOOKUP(A:A,'[9]Bud Info 1.03 11am'!$1:$1048576,11,FALSE)</f>
        <v>112000</v>
      </c>
      <c r="AD271" s="44">
        <f t="shared" si="56"/>
        <v>0</v>
      </c>
    </row>
    <row r="272" spans="1:30" s="43" customFormat="1" x14ac:dyDescent="0.25">
      <c r="A272" s="45" t="str">
        <f t="shared" si="57"/>
        <v>PVAAA3610 Total</v>
      </c>
      <c r="B272" s="43" t="s">
        <v>673</v>
      </c>
      <c r="C272" s="46" t="s">
        <v>914</v>
      </c>
      <c r="D272" s="43" t="s">
        <v>673</v>
      </c>
      <c r="E272" s="43" t="s">
        <v>0</v>
      </c>
      <c r="F272" s="43" t="s">
        <v>145</v>
      </c>
      <c r="G272" s="43" t="s">
        <v>4</v>
      </c>
      <c r="H272" s="52" t="s">
        <v>253</v>
      </c>
      <c r="I272" s="53">
        <v>3610</v>
      </c>
      <c r="J272" s="48" t="str">
        <f t="shared" si="46"/>
        <v>PVAAA3610</v>
      </c>
      <c r="K272" s="43" t="str">
        <f>VLOOKUP($H272,'[7]Objective Codes'!$A$4:$F$197,4,FALSE)</f>
        <v>MWDA PERMIT SCHEME</v>
      </c>
      <c r="L272" s="43" t="str">
        <f>VLOOKUP($H272,'[7]Objective Codes'!$A$4:$F$197,5,FALSE)</f>
        <v>CONSUMABLES</v>
      </c>
      <c r="M272" s="43" t="str">
        <f>VLOOKUP($H272,'[7]Objective Codes'!$A$4:$F$197,6,FALSE)</f>
        <v>GENERAL</v>
      </c>
      <c r="O272" s="22"/>
      <c r="P272" s="49"/>
      <c r="Q272" s="44"/>
      <c r="R272" s="44">
        <f t="shared" si="55"/>
        <v>0</v>
      </c>
      <c r="S272" s="45"/>
      <c r="T272" s="45"/>
      <c r="U272" s="45"/>
      <c r="V272" s="45"/>
      <c r="W272" s="49">
        <f t="shared" si="58"/>
        <v>0</v>
      </c>
      <c r="X272" s="49"/>
      <c r="AC272" s="45"/>
      <c r="AD272" s="44">
        <f t="shared" si="56"/>
        <v>0</v>
      </c>
    </row>
    <row r="273" spans="1:31" s="43" customFormat="1" x14ac:dyDescent="0.25">
      <c r="A273" s="45" t="str">
        <f t="shared" si="57"/>
        <v>PVAAA4400 Total</v>
      </c>
      <c r="B273" s="43" t="s">
        <v>674</v>
      </c>
      <c r="C273" s="46" t="s">
        <v>914</v>
      </c>
      <c r="D273" s="43" t="s">
        <v>674</v>
      </c>
      <c r="E273" s="43" t="s">
        <v>0</v>
      </c>
      <c r="F273" s="43" t="s">
        <v>190</v>
      </c>
      <c r="G273" s="43" t="s">
        <v>283</v>
      </c>
      <c r="H273" s="43" t="s">
        <v>253</v>
      </c>
      <c r="I273" s="47" t="s">
        <v>181</v>
      </c>
      <c r="J273" s="48" t="str">
        <f t="shared" si="46"/>
        <v>PVAAA4400</v>
      </c>
      <c r="K273" s="43" t="str">
        <f>VLOOKUP($H273,'[7]Objective Codes'!$A$4:$F$197,4,FALSE)</f>
        <v>MWDA PERMIT SCHEME</v>
      </c>
      <c r="L273" s="43" t="str">
        <f>VLOOKUP($H273,'[7]Objective Codes'!$A$4:$F$197,5,FALSE)</f>
        <v>CONSUMABLES</v>
      </c>
      <c r="M273" s="43" t="str">
        <f>VLOOKUP($H273,'[7]Objective Codes'!$A$4:$F$197,6,FALSE)</f>
        <v>GENERAL</v>
      </c>
      <c r="N273" s="43" t="str">
        <f>VLOOKUP(I273,'[7]Subjective Codes'!$C$3:$D$133,2,FALSE)</f>
        <v>PRIVATE CONTRACTORS            .</v>
      </c>
      <c r="O273" s="22"/>
      <c r="P273" s="49"/>
      <c r="Q273" s="44"/>
      <c r="R273" s="44">
        <f t="shared" si="55"/>
        <v>0</v>
      </c>
      <c r="S273" s="45"/>
      <c r="T273" s="45"/>
      <c r="U273" s="45"/>
      <c r="V273" s="45"/>
      <c r="W273" s="49">
        <f t="shared" si="58"/>
        <v>0</v>
      </c>
      <c r="X273" s="49"/>
      <c r="AC273" s="45"/>
      <c r="AD273" s="44">
        <f t="shared" si="56"/>
        <v>0</v>
      </c>
    </row>
    <row r="274" spans="1:31" s="43" customFormat="1" x14ac:dyDescent="0.25">
      <c r="A274" s="45" t="str">
        <f t="shared" si="57"/>
        <v>PVBAA3311 Total</v>
      </c>
      <c r="B274" s="43" t="s">
        <v>675</v>
      </c>
      <c r="C274" s="46" t="s">
        <v>914</v>
      </c>
      <c r="D274" s="43" t="s">
        <v>675</v>
      </c>
      <c r="E274" s="43" t="s">
        <v>0</v>
      </c>
      <c r="F274" s="43" t="s">
        <v>190</v>
      </c>
      <c r="G274" s="43" t="s">
        <v>283</v>
      </c>
      <c r="H274" s="52" t="s">
        <v>254</v>
      </c>
      <c r="I274" s="53">
        <v>3311</v>
      </c>
      <c r="J274" s="48" t="str">
        <f t="shared" si="46"/>
        <v>PVBAA3311</v>
      </c>
      <c r="K274" s="43" t="str">
        <f>VLOOKUP($H274,'[7]Objective Codes'!$A$4:$F$197,4,FALSE)</f>
        <v>MWDA PERMIT SCHEME</v>
      </c>
      <c r="L274" s="43" t="str">
        <f>VLOOKUP($H274,'[7]Objective Codes'!$A$4:$F$197,5,FALSE)</f>
        <v>OTHER</v>
      </c>
      <c r="M274" s="43" t="str">
        <f>VLOOKUP($H274,'[7]Objective Codes'!$A$4:$F$197,6,FALSE)</f>
        <v>GENERAL</v>
      </c>
      <c r="O274" s="22"/>
      <c r="P274" s="49"/>
      <c r="Q274" s="44"/>
      <c r="R274" s="44">
        <f t="shared" si="55"/>
        <v>0</v>
      </c>
      <c r="S274" s="45"/>
      <c r="T274" s="45"/>
      <c r="U274" s="45"/>
      <c r="V274" s="45"/>
      <c r="W274" s="49">
        <f t="shared" si="58"/>
        <v>0</v>
      </c>
      <c r="X274" s="49"/>
      <c r="AC274" s="45"/>
      <c r="AD274" s="44">
        <f t="shared" si="56"/>
        <v>0</v>
      </c>
    </row>
    <row r="275" spans="1:31" s="43" customFormat="1" x14ac:dyDescent="0.25">
      <c r="A275" s="45" t="str">
        <f t="shared" si="57"/>
        <v>PVBAA3321 Total</v>
      </c>
      <c r="B275" s="43" t="s">
        <v>676</v>
      </c>
      <c r="C275" s="46" t="s">
        <v>914</v>
      </c>
      <c r="D275" s="43" t="s">
        <v>676</v>
      </c>
      <c r="E275" s="43" t="s">
        <v>0</v>
      </c>
      <c r="F275" s="43" t="s">
        <v>190</v>
      </c>
      <c r="G275" s="43" t="s">
        <v>283</v>
      </c>
      <c r="H275" s="52" t="s">
        <v>254</v>
      </c>
      <c r="I275" s="53">
        <v>3321</v>
      </c>
      <c r="J275" s="48" t="str">
        <f t="shared" si="46"/>
        <v>PVBAA3321</v>
      </c>
      <c r="K275" s="43" t="str">
        <f>VLOOKUP($H275,'[7]Objective Codes'!$A$4:$F$197,4,FALSE)</f>
        <v>MWDA PERMIT SCHEME</v>
      </c>
      <c r="L275" s="43" t="str">
        <f>VLOOKUP($H275,'[7]Objective Codes'!$A$4:$F$197,5,FALSE)</f>
        <v>OTHER</v>
      </c>
      <c r="M275" s="43" t="str">
        <f>VLOOKUP($H275,'[7]Objective Codes'!$A$4:$F$197,6,FALSE)</f>
        <v>GENERAL</v>
      </c>
      <c r="O275" s="22"/>
      <c r="P275" s="49"/>
      <c r="Q275" s="44"/>
      <c r="R275" s="44">
        <f t="shared" si="55"/>
        <v>0</v>
      </c>
      <c r="S275" s="45"/>
      <c r="T275" s="45"/>
      <c r="U275" s="45"/>
      <c r="V275" s="45"/>
      <c r="W275" s="49">
        <f t="shared" si="58"/>
        <v>0</v>
      </c>
      <c r="X275" s="49"/>
      <c r="AC275" s="45"/>
      <c r="AD275" s="44">
        <f t="shared" si="56"/>
        <v>0</v>
      </c>
    </row>
    <row r="276" spans="1:31" s="43" customFormat="1" x14ac:dyDescent="0.25">
      <c r="A276" s="45" t="str">
        <f t="shared" si="57"/>
        <v>PVBAA3910 Total</v>
      </c>
      <c r="B276" s="43" t="s">
        <v>970</v>
      </c>
      <c r="C276" s="46" t="s">
        <v>914</v>
      </c>
      <c r="D276" s="43" t="s">
        <v>677</v>
      </c>
      <c r="E276" s="43" t="s">
        <v>0</v>
      </c>
      <c r="F276" s="43" t="s">
        <v>190</v>
      </c>
      <c r="G276" s="43" t="s">
        <v>283</v>
      </c>
      <c r="H276" s="43" t="s">
        <v>254</v>
      </c>
      <c r="I276" s="47" t="s">
        <v>287</v>
      </c>
      <c r="J276" s="48" t="str">
        <f t="shared" si="46"/>
        <v>PVBAA3911</v>
      </c>
      <c r="K276" s="43" t="str">
        <f>VLOOKUP($H276,'[7]Objective Codes'!$A$4:$F$197,4,FALSE)</f>
        <v>MWDA PERMIT SCHEME</v>
      </c>
      <c r="L276" s="43" t="str">
        <f>VLOOKUP($H276,'[7]Objective Codes'!$A$4:$F$197,5,FALSE)</f>
        <v>OTHER</v>
      </c>
      <c r="M276" s="43" t="str">
        <f>VLOOKUP($H276,'[7]Objective Codes'!$A$4:$F$197,6,FALSE)</f>
        <v>GENERAL</v>
      </c>
      <c r="N276" s="43" t="str">
        <f>VLOOKUP(I276,'[7]Subjective Codes'!$C$3:$D$133,2,FALSE)</f>
        <v>OTHER NON-STAFF ADVERTS        .</v>
      </c>
      <c r="O276" s="22"/>
      <c r="P276" s="49"/>
      <c r="Q276" s="44"/>
      <c r="R276" s="44">
        <f t="shared" si="55"/>
        <v>0</v>
      </c>
      <c r="S276" s="45"/>
      <c r="T276" s="45"/>
      <c r="U276" s="45"/>
      <c r="V276" s="45"/>
      <c r="W276" s="49">
        <f t="shared" si="58"/>
        <v>0</v>
      </c>
      <c r="X276" s="49"/>
      <c r="AC276" s="45">
        <f>VLOOKUP(A:A,'[9]Bud Info 1.03 11am'!$1:$1048576,11,FALSE)</f>
        <v>30200</v>
      </c>
      <c r="AD276" s="44">
        <f t="shared" si="56"/>
        <v>-30200</v>
      </c>
      <c r="AE276" s="35" t="s">
        <v>971</v>
      </c>
    </row>
    <row r="277" spans="1:31" s="43" customFormat="1" x14ac:dyDescent="0.25">
      <c r="A277" s="45" t="str">
        <f t="shared" si="57"/>
        <v>PVBAA4400 Total</v>
      </c>
      <c r="B277" s="43" t="s">
        <v>678</v>
      </c>
      <c r="C277" s="46" t="s">
        <v>914</v>
      </c>
      <c r="D277" s="43" t="s">
        <v>678</v>
      </c>
      <c r="E277" s="43" t="s">
        <v>0</v>
      </c>
      <c r="F277" s="43" t="s">
        <v>190</v>
      </c>
      <c r="G277" s="43" t="s">
        <v>283</v>
      </c>
      <c r="H277" s="52" t="s">
        <v>254</v>
      </c>
      <c r="I277" s="53">
        <v>4400</v>
      </c>
      <c r="J277" s="48" t="str">
        <f t="shared" si="46"/>
        <v>PVBAA4400</v>
      </c>
      <c r="K277" s="43" t="str">
        <f>VLOOKUP($H277,'[7]Objective Codes'!$A$4:$F$197,4,FALSE)</f>
        <v>MWDA PERMIT SCHEME</v>
      </c>
      <c r="L277" s="43" t="str">
        <f>VLOOKUP($H277,'[7]Objective Codes'!$A$4:$F$197,5,FALSE)</f>
        <v>OTHER</v>
      </c>
      <c r="M277" s="43" t="str">
        <f>VLOOKUP($H277,'[7]Objective Codes'!$A$4:$F$197,6,FALSE)</f>
        <v>GENERAL</v>
      </c>
      <c r="O277" s="22"/>
      <c r="P277" s="49">
        <v>27603</v>
      </c>
      <c r="Q277" s="44">
        <v>30200</v>
      </c>
      <c r="R277" s="44">
        <f t="shared" si="55"/>
        <v>2597</v>
      </c>
      <c r="S277" s="45"/>
      <c r="T277" s="45"/>
      <c r="U277" s="45"/>
      <c r="V277" s="45"/>
      <c r="W277" s="49">
        <f t="shared" si="58"/>
        <v>-30200</v>
      </c>
      <c r="X277" s="49"/>
      <c r="AC277" s="45"/>
      <c r="AD277" s="44">
        <f t="shared" si="56"/>
        <v>30200</v>
      </c>
      <c r="AE277" s="35"/>
    </row>
    <row r="278" spans="1:31" s="43" customFormat="1" x14ac:dyDescent="0.25">
      <c r="A278" s="45" t="str">
        <f t="shared" si="57"/>
        <v>PVCAA3024 Total</v>
      </c>
      <c r="B278" s="43" t="s">
        <v>679</v>
      </c>
      <c r="C278" s="46" t="s">
        <v>914</v>
      </c>
      <c r="D278" s="43" t="s">
        <v>679</v>
      </c>
      <c r="E278" s="43" t="s">
        <v>0</v>
      </c>
      <c r="F278" s="43" t="s">
        <v>190</v>
      </c>
      <c r="G278" s="43" t="s">
        <v>283</v>
      </c>
      <c r="H278" s="43" t="s">
        <v>255</v>
      </c>
      <c r="I278" s="47" t="s">
        <v>286</v>
      </c>
      <c r="J278" s="48" t="str">
        <f t="shared" si="46"/>
        <v>PVCAA3024</v>
      </c>
      <c r="K278" s="43" t="str">
        <f>VLOOKUP($H278,'[7]Objective Codes'!$A$4:$F$197,4,FALSE)</f>
        <v>MWDA PERMIT SCHEME</v>
      </c>
      <c r="L278" s="43" t="str">
        <f>VLOOKUP($H278,'[7]Objective Codes'!$A$4:$F$197,5,FALSE)</f>
        <v>IT</v>
      </c>
      <c r="M278" s="43" t="str">
        <f>VLOOKUP($H278,'[7]Objective Codes'!$A$4:$F$197,6,FALSE)</f>
        <v>GENERAL</v>
      </c>
      <c r="N278" s="43" t="str">
        <f>VLOOKUP(I278,'[7]Subjective Codes'!$C$3:$D$133,2,FALSE)</f>
        <v>IT CONSUMABLES</v>
      </c>
      <c r="O278" s="22"/>
      <c r="P278" s="49"/>
      <c r="Q278" s="44"/>
      <c r="R278" s="44"/>
      <c r="S278" s="45"/>
      <c r="T278" s="45"/>
      <c r="U278" s="45"/>
      <c r="V278" s="45"/>
      <c r="W278" s="49"/>
      <c r="X278" s="49"/>
      <c r="AC278" s="45"/>
      <c r="AD278" s="44">
        <f t="shared" si="56"/>
        <v>0</v>
      </c>
    </row>
    <row r="279" spans="1:31" s="43" customFormat="1" x14ac:dyDescent="0.25">
      <c r="A279" s="45" t="str">
        <f t="shared" si="57"/>
        <v>PVCAA3040 Total</v>
      </c>
      <c r="B279" s="43" t="s">
        <v>680</v>
      </c>
      <c r="C279" s="46" t="s">
        <v>914</v>
      </c>
      <c r="D279" s="43" t="s">
        <v>680</v>
      </c>
      <c r="E279" s="43" t="s">
        <v>0</v>
      </c>
      <c r="F279" s="43" t="s">
        <v>190</v>
      </c>
      <c r="G279" s="43" t="s">
        <v>283</v>
      </c>
      <c r="H279" s="52" t="s">
        <v>255</v>
      </c>
      <c r="I279" s="53">
        <v>3040</v>
      </c>
      <c r="J279" s="48" t="str">
        <f t="shared" si="46"/>
        <v>PVCAA3040</v>
      </c>
      <c r="K279" s="43" t="str">
        <f>VLOOKUP($H279,'[7]Objective Codes'!$A$4:$F$197,4,FALSE)</f>
        <v>MWDA PERMIT SCHEME</v>
      </c>
      <c r="L279" s="43" t="str">
        <f>VLOOKUP($H279,'[7]Objective Codes'!$A$4:$F$197,5,FALSE)</f>
        <v>IT</v>
      </c>
      <c r="M279" s="43" t="str">
        <f>VLOOKUP($H279,'[7]Objective Codes'!$A$4:$F$197,6,FALSE)</f>
        <v>GENERAL</v>
      </c>
      <c r="O279" s="22"/>
      <c r="P279" s="49"/>
      <c r="Q279" s="44"/>
      <c r="R279" s="44">
        <f t="shared" si="55"/>
        <v>0</v>
      </c>
      <c r="S279" s="45"/>
      <c r="T279" s="45"/>
      <c r="U279" s="45"/>
      <c r="V279" s="45"/>
      <c r="W279" s="49">
        <f t="shared" si="58"/>
        <v>0</v>
      </c>
      <c r="X279" s="49"/>
      <c r="AC279" s="45"/>
      <c r="AD279" s="44">
        <f t="shared" si="56"/>
        <v>0</v>
      </c>
    </row>
    <row r="280" spans="1:31" s="43" customFormat="1" x14ac:dyDescent="0.25">
      <c r="A280" s="45" t="str">
        <f t="shared" si="57"/>
        <v>PVCAA3502 Total</v>
      </c>
      <c r="B280" s="43" t="s">
        <v>681</v>
      </c>
      <c r="C280" s="46" t="s">
        <v>914</v>
      </c>
      <c r="D280" s="43" t="s">
        <v>681</v>
      </c>
      <c r="E280" s="43" t="s">
        <v>0</v>
      </c>
      <c r="F280" s="43" t="s">
        <v>190</v>
      </c>
      <c r="G280" s="43" t="s">
        <v>283</v>
      </c>
      <c r="H280" s="52" t="s">
        <v>255</v>
      </c>
      <c r="I280" s="53">
        <v>3502</v>
      </c>
      <c r="J280" s="48" t="str">
        <f t="shared" si="46"/>
        <v>PVCAA3502</v>
      </c>
      <c r="K280" s="43" t="str">
        <f>VLOOKUP($H280,'[7]Objective Codes'!$A$4:$F$197,4,FALSE)</f>
        <v>MWDA PERMIT SCHEME</v>
      </c>
      <c r="L280" s="43" t="str">
        <f>VLOOKUP($H280,'[7]Objective Codes'!$A$4:$F$197,5,FALSE)</f>
        <v>IT</v>
      </c>
      <c r="M280" s="43" t="str">
        <f>VLOOKUP($H280,'[7]Objective Codes'!$A$4:$F$197,6,FALSE)</f>
        <v>GENERAL</v>
      </c>
      <c r="O280" s="22"/>
      <c r="P280" s="49"/>
      <c r="Q280" s="44"/>
      <c r="R280" s="44">
        <f t="shared" si="55"/>
        <v>0</v>
      </c>
      <c r="S280" s="45"/>
      <c r="T280" s="45"/>
      <c r="U280" s="45"/>
      <c r="V280" s="45"/>
      <c r="W280" s="49">
        <f t="shared" si="58"/>
        <v>0</v>
      </c>
      <c r="X280" s="49"/>
      <c r="AC280" s="45"/>
      <c r="AD280" s="44">
        <f t="shared" si="56"/>
        <v>0</v>
      </c>
    </row>
    <row r="281" spans="1:31" s="43" customFormat="1" x14ac:dyDescent="0.25">
      <c r="A281" s="45" t="str">
        <f t="shared" si="57"/>
        <v>PVCAA3024 Total</v>
      </c>
      <c r="B281" s="43" t="s">
        <v>679</v>
      </c>
      <c r="C281" s="46" t="s">
        <v>914</v>
      </c>
      <c r="D281" s="43" t="s">
        <v>679</v>
      </c>
      <c r="E281" s="43" t="s">
        <v>0</v>
      </c>
      <c r="F281" s="43" t="s">
        <v>190</v>
      </c>
      <c r="G281" s="43" t="s">
        <v>283</v>
      </c>
      <c r="H281" s="43" t="s">
        <v>255</v>
      </c>
      <c r="I281" s="59" t="s">
        <v>286</v>
      </c>
      <c r="J281" s="48" t="str">
        <f t="shared" si="46"/>
        <v>PVCAA3024</v>
      </c>
      <c r="K281" s="43" t="str">
        <f>VLOOKUP($H281,'[7]Objective Codes'!$A$4:$F$197,4,FALSE)</f>
        <v>MWDA PERMIT SCHEME</v>
      </c>
      <c r="L281" s="43" t="str">
        <f>VLOOKUP($H281,'[7]Objective Codes'!$A$4:$F$197,5,FALSE)</f>
        <v>IT</v>
      </c>
      <c r="M281" s="43" t="str">
        <f>VLOOKUP($H281,'[7]Objective Codes'!$A$4:$F$197,6,FALSE)</f>
        <v>GENERAL</v>
      </c>
      <c r="N281" s="43" t="str">
        <f>VLOOKUP(I281,'[7]Subjective Codes'!$C$3:$D$133,2,FALSE)</f>
        <v>IT CONSUMABLES</v>
      </c>
      <c r="O281" s="22"/>
      <c r="P281" s="49"/>
      <c r="Q281" s="44"/>
      <c r="R281" s="44"/>
      <c r="S281" s="45"/>
      <c r="T281" s="45"/>
      <c r="U281" s="45"/>
      <c r="V281" s="45"/>
      <c r="W281" s="49"/>
      <c r="X281" s="49"/>
      <c r="AC281" s="45"/>
      <c r="AD281" s="44">
        <f t="shared" si="56"/>
        <v>0</v>
      </c>
    </row>
    <row r="282" spans="1:31" s="43" customFormat="1" x14ac:dyDescent="0.25">
      <c r="A282" s="45" t="str">
        <f t="shared" si="57"/>
        <v>PVDAA400 Total</v>
      </c>
      <c r="B282" s="43" t="s">
        <v>682</v>
      </c>
      <c r="C282" s="46" t="s">
        <v>914</v>
      </c>
      <c r="D282" s="43" t="s">
        <v>682</v>
      </c>
      <c r="E282" s="43" t="s">
        <v>0</v>
      </c>
      <c r="F282" s="43" t="s">
        <v>190</v>
      </c>
      <c r="G282" s="43" t="s">
        <v>1</v>
      </c>
      <c r="H282" s="43" t="s">
        <v>256</v>
      </c>
      <c r="I282" s="59" t="s">
        <v>315</v>
      </c>
      <c r="J282" s="48" t="str">
        <f t="shared" si="46"/>
        <v>PVDAA400</v>
      </c>
      <c r="K282" s="43" t="str">
        <f>VLOOKUP($H282,'[7]Objective Codes'!$A$4:$F$197,4,FALSE)</f>
        <v>MWDA PERMIT SCHEME</v>
      </c>
      <c r="L282" s="43" t="str">
        <f>VLOOKUP($H282,'[7]Objective Codes'!$A$4:$F$197,5,FALSE)</f>
        <v>COMMUNICATIONS</v>
      </c>
      <c r="M282" s="43" t="str">
        <f>VLOOKUP($H282,'[7]Objective Codes'!$A$4:$F$197,6,FALSE)</f>
        <v>GENERAL</v>
      </c>
      <c r="N282" s="43" t="e">
        <f>VLOOKUP(I282,'[7]Subjective Codes'!$C$3:$D$133,2,FALSE)</f>
        <v>#N/A</v>
      </c>
      <c r="O282" s="22"/>
      <c r="P282" s="49"/>
      <c r="Q282" s="44"/>
      <c r="R282" s="44">
        <f t="shared" si="55"/>
        <v>0</v>
      </c>
      <c r="S282" s="45"/>
      <c r="T282" s="45"/>
      <c r="U282" s="45"/>
      <c r="V282" s="45"/>
      <c r="W282" s="49">
        <f t="shared" si="58"/>
        <v>0</v>
      </c>
      <c r="X282" s="49"/>
      <c r="AC282" s="45">
        <f>VLOOKUP(A:A,'[9]Bud Info 1.03 11am'!$1:$1048576,11,FALSE)</f>
        <v>0</v>
      </c>
      <c r="AD282" s="44">
        <f t="shared" si="56"/>
        <v>0</v>
      </c>
    </row>
    <row r="283" spans="1:31" s="43" customFormat="1" x14ac:dyDescent="0.25">
      <c r="A283" s="45" t="str">
        <f t="shared" si="57"/>
        <v>PCFAA8280 Total</v>
      </c>
      <c r="B283" s="43" t="s">
        <v>876</v>
      </c>
      <c r="C283" s="46" t="s">
        <v>914</v>
      </c>
      <c r="D283" s="43" t="s">
        <v>876</v>
      </c>
      <c r="E283" s="43" t="s">
        <v>14</v>
      </c>
      <c r="F283" s="43" t="s">
        <v>190</v>
      </c>
      <c r="G283" s="43" t="s">
        <v>257</v>
      </c>
      <c r="H283" s="43" t="s">
        <v>70</v>
      </c>
      <c r="I283" s="47" t="s">
        <v>192</v>
      </c>
      <c r="J283" s="48" t="str">
        <f t="shared" ref="J283" si="61">CONCATENATE(H283,I283)</f>
        <v>PCFAA8280</v>
      </c>
      <c r="K283" s="43" t="str">
        <f>VLOOKUP($H283,'[7]Objective Codes'!$A$4:$F$197,4,FALSE)</f>
        <v>PLANNING &amp; ENVIRONMENTAL</v>
      </c>
      <c r="L283" s="43" t="str">
        <f>VLOOKUP($H283,'[7]Objective Codes'!$A$4:$F$197,5,FALSE)</f>
        <v>GENERAL</v>
      </c>
      <c r="M283" s="43" t="str">
        <f>VLOOKUP($H283,'[7]Objective Codes'!$A$4:$F$197,6,FALSE)</f>
        <v>GENERAL</v>
      </c>
      <c r="N283" s="43" t="e">
        <f>VLOOKUP(I283,'[7]Subjective Codes'!$C$3:$D$133,2,FALSE)</f>
        <v>#N/A</v>
      </c>
      <c r="O283" s="22"/>
      <c r="P283" s="49"/>
      <c r="Q283" s="44"/>
      <c r="R283" s="44">
        <f t="shared" si="55"/>
        <v>0</v>
      </c>
      <c r="S283" s="45"/>
      <c r="T283" s="45"/>
      <c r="U283" s="45"/>
      <c r="V283" s="45"/>
      <c r="W283" s="49">
        <f t="shared" si="58"/>
        <v>0</v>
      </c>
      <c r="X283" s="49"/>
      <c r="AC283" s="45"/>
      <c r="AD283" s="44">
        <f t="shared" si="56"/>
        <v>0</v>
      </c>
    </row>
    <row r="284" spans="1:31" s="43" customFormat="1" x14ac:dyDescent="0.25">
      <c r="A284" s="45" t="str">
        <f t="shared" si="57"/>
        <v>PFHAA8280 Total</v>
      </c>
      <c r="B284" s="43" t="s">
        <v>683</v>
      </c>
      <c r="C284" s="46" t="s">
        <v>914</v>
      </c>
      <c r="D284" s="43" t="s">
        <v>683</v>
      </c>
      <c r="E284" s="43" t="s">
        <v>14</v>
      </c>
      <c r="F284" s="43" t="s">
        <v>190</v>
      </c>
      <c r="G284" s="43" t="s">
        <v>257</v>
      </c>
      <c r="H284" s="43" t="s">
        <v>73</v>
      </c>
      <c r="I284" s="47" t="s">
        <v>192</v>
      </c>
      <c r="J284" s="48" t="str">
        <f t="shared" si="46"/>
        <v>PFHAA8280</v>
      </c>
      <c r="K284" s="43" t="str">
        <f>VLOOKUP($H284,'[7]Objective Codes'!$A$4:$F$197,4,FALSE)</f>
        <v>DISPOSAL OF COMMERCIAL WASTE</v>
      </c>
      <c r="L284" s="43" t="str">
        <f>VLOOKUP($H284,'[7]Objective Codes'!$A$4:$F$197,5,FALSE)</f>
        <v>GENERAL</v>
      </c>
      <c r="M284" s="43" t="str">
        <f>VLOOKUP($H284,'[7]Objective Codes'!$A$4:$F$197,6,FALSE)</f>
        <v>GENERAL</v>
      </c>
      <c r="N284" s="43" t="e">
        <f>VLOOKUP(I284,'[7]Subjective Codes'!$C$3:$D$133,2,FALSE)</f>
        <v>#N/A</v>
      </c>
      <c r="O284" s="22"/>
      <c r="P284" s="49"/>
      <c r="Q284" s="44"/>
      <c r="R284" s="44">
        <f t="shared" si="55"/>
        <v>0</v>
      </c>
      <c r="S284" s="45"/>
      <c r="T284" s="45"/>
      <c r="U284" s="45"/>
      <c r="V284" s="45"/>
      <c r="W284" s="49">
        <f t="shared" si="58"/>
        <v>0</v>
      </c>
      <c r="X284" s="49"/>
      <c r="AC284" s="45">
        <f>VLOOKUP(A:A,'[9]Bud Info 1.03 11am'!$1:$1048576,11,FALSE)</f>
        <v>-565395</v>
      </c>
      <c r="AD284" s="44">
        <f t="shared" si="56"/>
        <v>565395</v>
      </c>
      <c r="AE284" s="35" t="s">
        <v>972</v>
      </c>
    </row>
    <row r="285" spans="1:31" s="43" customFormat="1" x14ac:dyDescent="0.25">
      <c r="A285" s="45" t="str">
        <f t="shared" si="57"/>
        <v>PFHAA8280 Total</v>
      </c>
      <c r="B285" s="43" t="s">
        <v>683</v>
      </c>
      <c r="C285" s="46" t="s">
        <v>914</v>
      </c>
      <c r="D285" s="43" t="s">
        <v>683</v>
      </c>
      <c r="E285" s="43" t="s">
        <v>14</v>
      </c>
      <c r="F285" s="43" t="s">
        <v>190</v>
      </c>
      <c r="G285" s="43" t="s">
        <v>258</v>
      </c>
      <c r="H285" s="43" t="s">
        <v>73</v>
      </c>
      <c r="I285" s="47" t="s">
        <v>192</v>
      </c>
      <c r="J285" s="48" t="str">
        <f t="shared" si="46"/>
        <v>PFHAA8280</v>
      </c>
      <c r="K285" s="43" t="str">
        <f>VLOOKUP($H285,'[7]Objective Codes'!$A$4:$F$197,4,FALSE)</f>
        <v>DISPOSAL OF COMMERCIAL WASTE</v>
      </c>
      <c r="L285" s="43" t="str">
        <f>VLOOKUP($H285,'[7]Objective Codes'!$A$4:$F$197,5,FALSE)</f>
        <v>GENERAL</v>
      </c>
      <c r="M285" s="43" t="str">
        <f>VLOOKUP($H285,'[7]Objective Codes'!$A$4:$F$197,6,FALSE)</f>
        <v>GENERAL</v>
      </c>
      <c r="N285" s="43" t="e">
        <f>VLOOKUP(I285,'[7]Subjective Codes'!$C$3:$D$133,2,FALSE)</f>
        <v>#N/A</v>
      </c>
      <c r="O285" s="22"/>
      <c r="P285" s="49"/>
      <c r="Q285" s="44"/>
      <c r="R285" s="44">
        <f t="shared" si="55"/>
        <v>0</v>
      </c>
      <c r="S285" s="45"/>
      <c r="T285" s="45"/>
      <c r="U285" s="45"/>
      <c r="V285" s="45"/>
      <c r="W285" s="49">
        <f t="shared" si="58"/>
        <v>0</v>
      </c>
      <c r="X285" s="49"/>
      <c r="AC285" s="45"/>
      <c r="AD285" s="44">
        <f t="shared" si="56"/>
        <v>0</v>
      </c>
      <c r="AE285" s="35"/>
    </row>
    <row r="286" spans="1:31" s="43" customFormat="1" x14ac:dyDescent="0.25">
      <c r="A286" s="45" t="str">
        <f t="shared" si="57"/>
        <v>PFHAA8280 Total</v>
      </c>
      <c r="B286" s="43" t="s">
        <v>683</v>
      </c>
      <c r="C286" s="46" t="s">
        <v>914</v>
      </c>
      <c r="D286" s="43" t="s">
        <v>683</v>
      </c>
      <c r="E286" s="43" t="s">
        <v>14</v>
      </c>
      <c r="F286" s="43" t="s">
        <v>190</v>
      </c>
      <c r="G286" s="43" t="s">
        <v>259</v>
      </c>
      <c r="H286" s="43" t="s">
        <v>73</v>
      </c>
      <c r="I286" s="47" t="s">
        <v>192</v>
      </c>
      <c r="J286" s="48" t="str">
        <f t="shared" si="46"/>
        <v>PFHAA8280</v>
      </c>
      <c r="K286" s="43" t="str">
        <f>VLOOKUP($H286,'[7]Objective Codes'!$A$4:$F$197,4,FALSE)</f>
        <v>DISPOSAL OF COMMERCIAL WASTE</v>
      </c>
      <c r="L286" s="43" t="str">
        <f>VLOOKUP($H286,'[7]Objective Codes'!$A$4:$F$197,5,FALSE)</f>
        <v>GENERAL</v>
      </c>
      <c r="M286" s="43" t="str">
        <f>VLOOKUP($H286,'[7]Objective Codes'!$A$4:$F$197,6,FALSE)</f>
        <v>GENERAL</v>
      </c>
      <c r="N286" s="43" t="e">
        <f>VLOOKUP(I286,'[7]Subjective Codes'!$C$3:$D$133,2,FALSE)</f>
        <v>#N/A</v>
      </c>
      <c r="O286" s="22"/>
      <c r="P286" s="49">
        <f>+'BM Items'!B43</f>
        <v>-117927</v>
      </c>
      <c r="Q286" s="44">
        <f>+[15]Budgets!$D$16</f>
        <v>-126898</v>
      </c>
      <c r="R286" s="44">
        <f t="shared" si="55"/>
        <v>-8971</v>
      </c>
      <c r="S286" s="64"/>
      <c r="T286" s="45"/>
      <c r="U286" s="44">
        <f>+[15]Budgets!E16</f>
        <v>-134889</v>
      </c>
      <c r="V286" s="44">
        <f>+[15]Budgets!F16</f>
        <v>-136195</v>
      </c>
      <c r="W286" s="49">
        <f t="shared" si="58"/>
        <v>-9297</v>
      </c>
      <c r="X286" s="49"/>
      <c r="AC286" s="45"/>
      <c r="AD286" s="44">
        <f>SUM(Q286:Q288)</f>
        <v>-565395</v>
      </c>
      <c r="AE286" s="35"/>
    </row>
    <row r="287" spans="1:31" s="43" customFormat="1" x14ac:dyDescent="0.25">
      <c r="A287" s="45" t="str">
        <f t="shared" si="57"/>
        <v>PFHAA8280 Total</v>
      </c>
      <c r="B287" s="43" t="s">
        <v>683</v>
      </c>
      <c r="C287" s="46" t="s">
        <v>914</v>
      </c>
      <c r="D287" s="43" t="s">
        <v>683</v>
      </c>
      <c r="E287" s="43" t="s">
        <v>14</v>
      </c>
      <c r="F287" s="43" t="s">
        <v>190</v>
      </c>
      <c r="G287" s="43" t="s">
        <v>260</v>
      </c>
      <c r="H287" s="43" t="s">
        <v>73</v>
      </c>
      <c r="I287" s="47" t="s">
        <v>192</v>
      </c>
      <c r="J287" s="48" t="str">
        <f t="shared" si="46"/>
        <v>PFHAA8280</v>
      </c>
      <c r="K287" s="43" t="str">
        <f>VLOOKUP($H287,'[7]Objective Codes'!$A$4:$F$197,4,FALSE)</f>
        <v>DISPOSAL OF COMMERCIAL WASTE</v>
      </c>
      <c r="L287" s="43" t="str">
        <f>VLOOKUP($H287,'[7]Objective Codes'!$A$4:$F$197,5,FALSE)</f>
        <v>GENERAL</v>
      </c>
      <c r="M287" s="43" t="str">
        <f>VLOOKUP($H287,'[7]Objective Codes'!$A$4:$F$197,6,FALSE)</f>
        <v>GENERAL</v>
      </c>
      <c r="N287" s="43" t="e">
        <f>VLOOKUP(I287,'[7]Subjective Codes'!$C$3:$D$133,2,FALSE)</f>
        <v>#N/A</v>
      </c>
      <c r="O287" s="22"/>
      <c r="P287" s="49">
        <f>+'BM Items'!B44</f>
        <v>-292276</v>
      </c>
      <c r="Q287" s="44">
        <f>+[15]Budgets!$D$17</f>
        <v>-322424</v>
      </c>
      <c r="R287" s="44">
        <f t="shared" si="55"/>
        <v>-30148</v>
      </c>
      <c r="S287" s="64"/>
      <c r="T287" s="45"/>
      <c r="U287" s="44">
        <f>+[15]Budgets!$E17</f>
        <v>-344234</v>
      </c>
      <c r="V287" s="44">
        <f>+[15]Budgets!$F17</f>
        <v>-346700</v>
      </c>
      <c r="W287" s="49">
        <f t="shared" si="58"/>
        <v>-24276</v>
      </c>
      <c r="X287" s="49"/>
      <c r="AC287" s="45"/>
      <c r="AD287" s="44"/>
    </row>
    <row r="288" spans="1:31" s="43" customFormat="1" x14ac:dyDescent="0.25">
      <c r="A288" s="45" t="str">
        <f t="shared" si="57"/>
        <v>PFHAA8280 Total</v>
      </c>
      <c r="B288" s="43" t="s">
        <v>683</v>
      </c>
      <c r="C288" s="46" t="s">
        <v>914</v>
      </c>
      <c r="D288" s="43" t="s">
        <v>683</v>
      </c>
      <c r="E288" s="43" t="s">
        <v>14</v>
      </c>
      <c r="F288" s="43" t="s">
        <v>190</v>
      </c>
      <c r="G288" s="43" t="s">
        <v>261</v>
      </c>
      <c r="H288" s="43" t="s">
        <v>73</v>
      </c>
      <c r="I288" s="47" t="s">
        <v>192</v>
      </c>
      <c r="J288" s="48" t="str">
        <f t="shared" si="46"/>
        <v>PFHAA8280</v>
      </c>
      <c r="K288" s="43" t="str">
        <f>VLOOKUP($H288,'[7]Objective Codes'!$A$4:$F$197,4,FALSE)</f>
        <v>DISPOSAL OF COMMERCIAL WASTE</v>
      </c>
      <c r="L288" s="43" t="str">
        <f>VLOOKUP($H288,'[7]Objective Codes'!$A$4:$F$197,5,FALSE)</f>
        <v>GENERAL</v>
      </c>
      <c r="M288" s="43" t="str">
        <f>VLOOKUP($H288,'[7]Objective Codes'!$A$4:$F$197,6,FALSE)</f>
        <v>GENERAL</v>
      </c>
      <c r="N288" s="43" t="e">
        <f>VLOOKUP(I288,'[7]Subjective Codes'!$C$3:$D$133,2,FALSE)</f>
        <v>#N/A</v>
      </c>
      <c r="O288" s="22"/>
      <c r="P288" s="49">
        <f>+'BM Items'!B45</f>
        <v>-105220</v>
      </c>
      <c r="Q288" s="44">
        <f>+[15]Budgets!$D$18</f>
        <v>-116073</v>
      </c>
      <c r="R288" s="44">
        <f t="shared" si="55"/>
        <v>-10853</v>
      </c>
      <c r="S288" s="64"/>
      <c r="T288" s="45"/>
      <c r="U288" s="44">
        <f>+[15]Budgets!$E18</f>
        <v>-123924</v>
      </c>
      <c r="V288" s="44">
        <f>+[15]Budgets!$F18</f>
        <v>-124812</v>
      </c>
      <c r="W288" s="49">
        <f t="shared" si="58"/>
        <v>-8739</v>
      </c>
      <c r="X288" s="49"/>
      <c r="AC288" s="45"/>
      <c r="AD288" s="44"/>
    </row>
    <row r="289" spans="1:30" s="43" customFormat="1" x14ac:dyDescent="0.25">
      <c r="A289" s="45" t="str">
        <f t="shared" si="57"/>
        <v>PLAAA910 Total</v>
      </c>
      <c r="B289" s="43" t="s">
        <v>684</v>
      </c>
      <c r="C289" s="46" t="s">
        <v>914</v>
      </c>
      <c r="D289" s="43" t="s">
        <v>684</v>
      </c>
      <c r="E289" s="43" t="s">
        <v>0</v>
      </c>
      <c r="F289" s="43" t="s">
        <v>145</v>
      </c>
      <c r="G289" s="43" t="s">
        <v>1</v>
      </c>
      <c r="H289" s="52" t="s">
        <v>102</v>
      </c>
      <c r="I289" s="54" t="s">
        <v>327</v>
      </c>
      <c r="J289" s="48" t="str">
        <f t="shared" si="46"/>
        <v>PLAAA910</v>
      </c>
      <c r="K289" s="43" t="str">
        <f>VLOOKUP($H289,'[7]Objective Codes'!$A$4:$F$197,4,FALSE)</f>
        <v>BIDSTON MOSS</v>
      </c>
      <c r="L289" s="43" t="str">
        <f>VLOOKUP($H289,'[7]Objective Codes'!$A$4:$F$197,5,FALSE)</f>
        <v>GENERAL</v>
      </c>
      <c r="M289" s="43" t="str">
        <f>VLOOKUP($H289,'[7]Objective Codes'!$A$4:$F$197,6,FALSE)</f>
        <v>GENERAL</v>
      </c>
      <c r="O289" s="22"/>
      <c r="P289" s="49"/>
      <c r="Q289" s="44"/>
      <c r="R289" s="44">
        <f t="shared" si="55"/>
        <v>0</v>
      </c>
      <c r="S289" s="45"/>
      <c r="T289" s="45"/>
      <c r="U289" s="45"/>
      <c r="V289" s="45"/>
      <c r="W289" s="49">
        <f t="shared" si="58"/>
        <v>0</v>
      </c>
      <c r="X289" s="49"/>
      <c r="AC289" s="45"/>
      <c r="AD289" s="44">
        <f t="shared" si="56"/>
        <v>0</v>
      </c>
    </row>
    <row r="290" spans="1:30" s="43" customFormat="1" x14ac:dyDescent="0.25">
      <c r="A290" s="45" t="str">
        <f t="shared" si="57"/>
        <v>PLAAA1421 Total</v>
      </c>
      <c r="B290" s="43" t="s">
        <v>685</v>
      </c>
      <c r="C290" s="46" t="s">
        <v>914</v>
      </c>
      <c r="D290" s="43" t="s">
        <v>685</v>
      </c>
      <c r="E290" s="43" t="s">
        <v>0</v>
      </c>
      <c r="F290" s="43" t="s">
        <v>194</v>
      </c>
      <c r="G290" s="43" t="s">
        <v>195</v>
      </c>
      <c r="H290" s="43" t="s">
        <v>102</v>
      </c>
      <c r="I290" s="47" t="s">
        <v>146</v>
      </c>
      <c r="J290" s="48" t="str">
        <f t="shared" si="46"/>
        <v>PLAAA1421</v>
      </c>
      <c r="K290" s="43" t="str">
        <f>VLOOKUP($H290,'[7]Objective Codes'!$A$4:$F$197,4,FALSE)</f>
        <v>BIDSTON MOSS</v>
      </c>
      <c r="L290" s="43" t="str">
        <f>VLOOKUP($H290,'[7]Objective Codes'!$A$4:$F$197,5,FALSE)</f>
        <v>GENERAL</v>
      </c>
      <c r="M290" s="43" t="str">
        <f>VLOOKUP($H290,'[7]Objective Codes'!$A$4:$F$197,6,FALSE)</f>
        <v>GENERAL</v>
      </c>
      <c r="N290" s="43" t="str">
        <f>VLOOKUP(I290,'[7]Subjective Codes'!$C$3:$D$133,2,FALSE)</f>
        <v>ELECTRICITY USAGE              .</v>
      </c>
      <c r="O290" s="22"/>
      <c r="P290" s="49">
        <v>1650</v>
      </c>
      <c r="Q290" s="44">
        <v>1650</v>
      </c>
      <c r="R290" s="44">
        <f t="shared" si="55"/>
        <v>0</v>
      </c>
      <c r="S290" s="45"/>
      <c r="T290" s="45"/>
      <c r="U290" s="45">
        <v>1650</v>
      </c>
      <c r="V290" s="45">
        <v>1650</v>
      </c>
      <c r="W290" s="49">
        <f t="shared" si="58"/>
        <v>0</v>
      </c>
      <c r="X290" s="49"/>
      <c r="AC290" s="45">
        <f>VLOOKUP(A:A,'[9]Bud Info 1.03 11am'!$1:$1048576,11,FALSE)</f>
        <v>1650</v>
      </c>
      <c r="AD290" s="44">
        <f t="shared" si="56"/>
        <v>0</v>
      </c>
    </row>
    <row r="291" spans="1:30" s="43" customFormat="1" x14ac:dyDescent="0.25">
      <c r="A291" s="45" t="str">
        <f t="shared" ref="A291" si="62">CONCATENATE(B291,C291)</f>
        <v>PLAAA1520 Total</v>
      </c>
      <c r="B291" s="43" t="s">
        <v>925</v>
      </c>
      <c r="C291" s="46" t="s">
        <v>914</v>
      </c>
      <c r="D291" s="43" t="s">
        <v>925</v>
      </c>
      <c r="E291" s="43" t="s">
        <v>0</v>
      </c>
      <c r="F291" s="43" t="s">
        <v>194</v>
      </c>
      <c r="G291" s="43" t="s">
        <v>196</v>
      </c>
      <c r="H291" s="43" t="s">
        <v>102</v>
      </c>
      <c r="I291" s="47" t="s">
        <v>149</v>
      </c>
      <c r="J291" s="48" t="str">
        <f t="shared" si="46"/>
        <v>PLAAA1520</v>
      </c>
      <c r="K291" s="43" t="str">
        <f>VLOOKUP($H291,'[7]Objective Codes'!$A$4:$F$197,4,FALSE)</f>
        <v>BIDSTON MOSS</v>
      </c>
      <c r="L291" s="43" t="str">
        <f>VLOOKUP($H291,'[7]Objective Codes'!$A$4:$F$197,5,FALSE)</f>
        <v>GENERAL</v>
      </c>
      <c r="M291" s="43" t="str">
        <f>VLOOKUP($H291,'[7]Objective Codes'!$A$4:$F$197,6,FALSE)</f>
        <v>GENERAL</v>
      </c>
      <c r="N291" s="43" t="str">
        <f>VLOOKUP(I291,'[7]Subjective Codes'!$C$3:$D$133,2,FALSE)</f>
        <v>METERED WATER                  .</v>
      </c>
      <c r="O291" s="22"/>
      <c r="P291" s="49"/>
      <c r="Q291" s="44"/>
      <c r="R291" s="44"/>
      <c r="S291" s="45"/>
      <c r="T291" s="45"/>
      <c r="U291" s="45"/>
      <c r="V291" s="45"/>
      <c r="W291" s="49">
        <f t="shared" ref="W291" si="63">+V291-Q291</f>
        <v>0</v>
      </c>
      <c r="X291" s="49"/>
      <c r="AC291" s="45"/>
      <c r="AD291" s="44">
        <f t="shared" si="56"/>
        <v>0</v>
      </c>
    </row>
    <row r="292" spans="1:30" s="43" customFormat="1" x14ac:dyDescent="0.25">
      <c r="A292" s="45" t="str">
        <f t="shared" si="57"/>
        <v>PLAAA1521 Total</v>
      </c>
      <c r="B292" s="43" t="s">
        <v>686</v>
      </c>
      <c r="C292" s="46" t="s">
        <v>914</v>
      </c>
      <c r="D292" s="43" t="s">
        <v>686</v>
      </c>
      <c r="E292" s="43" t="s">
        <v>0</v>
      </c>
      <c r="F292" s="43" t="s">
        <v>194</v>
      </c>
      <c r="G292" s="43" t="s">
        <v>196</v>
      </c>
      <c r="H292" s="43" t="s">
        <v>102</v>
      </c>
      <c r="I292" s="47" t="s">
        <v>150</v>
      </c>
      <c r="J292" s="48" t="str">
        <f t="shared" si="46"/>
        <v>PLAAA1521</v>
      </c>
      <c r="K292" s="43" t="str">
        <f>VLOOKUP($H292,'[7]Objective Codes'!$A$4:$F$197,4,FALSE)</f>
        <v>BIDSTON MOSS</v>
      </c>
      <c r="L292" s="43" t="str">
        <f>VLOOKUP($H292,'[7]Objective Codes'!$A$4:$F$197,5,FALSE)</f>
        <v>GENERAL</v>
      </c>
      <c r="M292" s="43" t="str">
        <f>VLOOKUP($H292,'[7]Objective Codes'!$A$4:$F$197,6,FALSE)</f>
        <v>GENERAL</v>
      </c>
      <c r="N292" s="43" t="str">
        <f>VLOOKUP(I292,'[7]Subjective Codes'!$C$3:$D$133,2,FALSE)</f>
        <v>NON-METERED WATER              .</v>
      </c>
      <c r="O292" s="22"/>
      <c r="P292" s="49">
        <v>25000</v>
      </c>
      <c r="Q292" s="44">
        <v>25000</v>
      </c>
      <c r="R292" s="44">
        <f t="shared" si="55"/>
        <v>0</v>
      </c>
      <c r="S292" s="45"/>
      <c r="T292" s="45"/>
      <c r="U292" s="45">
        <v>25000</v>
      </c>
      <c r="V292" s="45">
        <v>25000</v>
      </c>
      <c r="W292" s="49">
        <f t="shared" si="58"/>
        <v>0</v>
      </c>
      <c r="X292" s="49"/>
      <c r="AC292" s="45">
        <f>VLOOKUP(A:A,'[9]Bud Info 1.03 11am'!$1:$1048576,11,FALSE)</f>
        <v>25000</v>
      </c>
      <c r="AD292" s="44">
        <f t="shared" si="56"/>
        <v>0</v>
      </c>
    </row>
    <row r="293" spans="1:30" s="43" customFormat="1" x14ac:dyDescent="0.25">
      <c r="A293" s="45" t="str">
        <f t="shared" si="57"/>
        <v>PLAAA1643 Total</v>
      </c>
      <c r="B293" s="43" t="s">
        <v>687</v>
      </c>
      <c r="C293" s="46" t="s">
        <v>914</v>
      </c>
      <c r="D293" s="43" t="s">
        <v>687</v>
      </c>
      <c r="E293" s="43" t="s">
        <v>0</v>
      </c>
      <c r="F293" s="43" t="s">
        <v>194</v>
      </c>
      <c r="G293" s="43" t="s">
        <v>197</v>
      </c>
      <c r="H293" s="43" t="s">
        <v>102</v>
      </c>
      <c r="I293" s="47" t="s">
        <v>198</v>
      </c>
      <c r="J293" s="48" t="str">
        <f t="shared" si="46"/>
        <v>PLAAA1643</v>
      </c>
      <c r="K293" s="43" t="str">
        <f>VLOOKUP($H293,'[7]Objective Codes'!$A$4:$F$197,4,FALSE)</f>
        <v>BIDSTON MOSS</v>
      </c>
      <c r="L293" s="43" t="str">
        <f>VLOOKUP($H293,'[7]Objective Codes'!$A$4:$F$197,5,FALSE)</f>
        <v>GENERAL</v>
      </c>
      <c r="M293" s="43" t="str">
        <f>VLOOKUP($H293,'[7]Objective Codes'!$A$4:$F$197,6,FALSE)</f>
        <v>GENERAL</v>
      </c>
      <c r="N293" s="43" t="str">
        <f>VLOOKUP(I293,'[7]Subjective Codes'!$C$3:$D$133,2,FALSE)</f>
        <v>MAINTENANCE CONTRACTS          .</v>
      </c>
      <c r="O293" s="22"/>
      <c r="P293" s="49">
        <v>5975</v>
      </c>
      <c r="Q293" s="44">
        <v>6236</v>
      </c>
      <c r="R293" s="44">
        <f t="shared" si="55"/>
        <v>261</v>
      </c>
      <c r="S293" s="45"/>
      <c r="T293" s="45"/>
      <c r="U293" s="45">
        <v>6236</v>
      </c>
      <c r="V293" s="45">
        <v>6236</v>
      </c>
      <c r="W293" s="49">
        <f t="shared" si="58"/>
        <v>0</v>
      </c>
      <c r="X293" s="49"/>
      <c r="AC293" s="45">
        <f>VLOOKUP(A:A,'[9]Bud Info 1.03 11am'!$1:$1048576,11,FALSE)</f>
        <v>6236</v>
      </c>
      <c r="AD293" s="44">
        <f t="shared" si="56"/>
        <v>0</v>
      </c>
    </row>
    <row r="294" spans="1:30" s="43" customFormat="1" x14ac:dyDescent="0.25">
      <c r="A294" s="45" t="str">
        <f t="shared" si="57"/>
        <v>PLBAA1410 Total</v>
      </c>
      <c r="B294" s="43" t="s">
        <v>688</v>
      </c>
      <c r="C294" s="46" t="s">
        <v>914</v>
      </c>
      <c r="D294" s="43" t="s">
        <v>688</v>
      </c>
      <c r="E294" s="43" t="s">
        <v>0</v>
      </c>
      <c r="F294" s="43" t="s">
        <v>194</v>
      </c>
      <c r="G294" s="43" t="s">
        <v>195</v>
      </c>
      <c r="H294" s="52" t="s">
        <v>103</v>
      </c>
      <c r="I294" s="54" t="s">
        <v>328</v>
      </c>
      <c r="J294" s="48" t="str">
        <f t="shared" si="46"/>
        <v>PLBAA1410</v>
      </c>
      <c r="K294" s="43" t="str">
        <f>VLOOKUP($H294,'[7]Objective Codes'!$A$4:$F$197,4,FALSE)</f>
        <v>BILLINGE HILL</v>
      </c>
      <c r="L294" s="43" t="str">
        <f>VLOOKUP($H294,'[7]Objective Codes'!$A$4:$F$197,5,FALSE)</f>
        <v>GENERAL</v>
      </c>
      <c r="M294" s="43" t="str">
        <f>VLOOKUP($H294,'[7]Objective Codes'!$A$4:$F$197,6,FALSE)</f>
        <v>GENERAL</v>
      </c>
      <c r="O294" s="22"/>
      <c r="P294" s="49"/>
      <c r="Q294" s="44"/>
      <c r="R294" s="44">
        <f t="shared" si="55"/>
        <v>0</v>
      </c>
      <c r="S294" s="45"/>
      <c r="T294" s="45"/>
      <c r="U294" s="45"/>
      <c r="V294" s="45"/>
      <c r="W294" s="49">
        <f t="shared" si="58"/>
        <v>0</v>
      </c>
      <c r="X294" s="49"/>
      <c r="AC294" s="45"/>
      <c r="AD294" s="44">
        <f t="shared" si="56"/>
        <v>0</v>
      </c>
    </row>
    <row r="295" spans="1:30" s="43" customFormat="1" x14ac:dyDescent="0.25">
      <c r="A295" s="45" t="str">
        <f t="shared" si="57"/>
        <v>PLBAA1421 Total</v>
      </c>
      <c r="B295" s="43" t="s">
        <v>689</v>
      </c>
      <c r="C295" s="46" t="s">
        <v>914</v>
      </c>
      <c r="D295" s="43" t="s">
        <v>689</v>
      </c>
      <c r="E295" s="43" t="s">
        <v>0</v>
      </c>
      <c r="F295" s="43" t="s">
        <v>194</v>
      </c>
      <c r="G295" s="43" t="s">
        <v>195</v>
      </c>
      <c r="H295" s="43" t="s">
        <v>103</v>
      </c>
      <c r="I295" s="47" t="s">
        <v>146</v>
      </c>
      <c r="J295" s="48" t="str">
        <f t="shared" si="46"/>
        <v>PLBAA1421</v>
      </c>
      <c r="K295" s="43" t="str">
        <f>VLOOKUP($H295,'[7]Objective Codes'!$A$4:$F$197,4,FALSE)</f>
        <v>BILLINGE HILL</v>
      </c>
      <c r="L295" s="43" t="str">
        <f>VLOOKUP($H295,'[7]Objective Codes'!$A$4:$F$197,5,FALSE)</f>
        <v>GENERAL</v>
      </c>
      <c r="M295" s="43" t="str">
        <f>VLOOKUP($H295,'[7]Objective Codes'!$A$4:$F$197,6,FALSE)</f>
        <v>GENERAL</v>
      </c>
      <c r="N295" s="43" t="str">
        <f>VLOOKUP(I295,'[7]Subjective Codes'!$C$3:$D$133,2,FALSE)</f>
        <v>ELECTRICITY USAGE              .</v>
      </c>
      <c r="O295" s="22"/>
      <c r="P295" s="49">
        <v>13200</v>
      </c>
      <c r="Q295" s="44">
        <v>13860</v>
      </c>
      <c r="R295" s="44">
        <f t="shared" si="55"/>
        <v>660</v>
      </c>
      <c r="S295" s="45"/>
      <c r="T295" s="45"/>
      <c r="U295" s="45">
        <v>14555</v>
      </c>
      <c r="V295" s="45">
        <v>15280</v>
      </c>
      <c r="W295" s="49">
        <f t="shared" si="58"/>
        <v>1420</v>
      </c>
      <c r="X295" s="49"/>
      <c r="AC295" s="45">
        <f>VLOOKUP(A:A,'[9]Bud Info 1.03 11am'!$1:$1048576,11,FALSE)</f>
        <v>13860</v>
      </c>
      <c r="AD295" s="44">
        <f t="shared" si="56"/>
        <v>0</v>
      </c>
    </row>
    <row r="296" spans="1:30" s="43" customFormat="1" x14ac:dyDescent="0.25">
      <c r="A296" s="45" t="str">
        <f t="shared" ref="A296" si="64">CONCATENATE(B296,C296)</f>
        <v>PLBAA1520 Total</v>
      </c>
      <c r="B296" s="43" t="s">
        <v>926</v>
      </c>
      <c r="C296" s="46" t="s">
        <v>914</v>
      </c>
      <c r="D296" s="43" t="s">
        <v>926</v>
      </c>
      <c r="E296" s="43" t="s">
        <v>0</v>
      </c>
      <c r="F296" s="43" t="s">
        <v>194</v>
      </c>
      <c r="G296" s="43" t="s">
        <v>196</v>
      </c>
      <c r="H296" s="43" t="s">
        <v>103</v>
      </c>
      <c r="I296" s="47" t="s">
        <v>149</v>
      </c>
      <c r="J296" s="48" t="str">
        <f t="shared" ref="J296" si="65">CONCATENATE(H296,I296)</f>
        <v>PLBAA1520</v>
      </c>
      <c r="K296" s="43" t="str">
        <f>VLOOKUP($H296,'[7]Objective Codes'!$A$4:$F$197,4,FALSE)</f>
        <v>BILLINGE HILL</v>
      </c>
      <c r="L296" s="43" t="str">
        <f>VLOOKUP($H296,'[7]Objective Codes'!$A$4:$F$197,5,FALSE)</f>
        <v>GENERAL</v>
      </c>
      <c r="M296" s="43" t="str">
        <f>VLOOKUP($H296,'[7]Objective Codes'!$A$4:$F$197,6,FALSE)</f>
        <v>GENERAL</v>
      </c>
      <c r="N296" s="43" t="str">
        <f>VLOOKUP(I296,'[7]Subjective Codes'!$C$3:$D$133,2,FALSE)</f>
        <v>METERED WATER                  .</v>
      </c>
      <c r="O296" s="22"/>
      <c r="P296" s="49">
        <v>2250</v>
      </c>
      <c r="Q296" s="44">
        <v>2250</v>
      </c>
      <c r="R296" s="44">
        <f t="shared" ref="R296" si="66">Q296-P296</f>
        <v>0</v>
      </c>
      <c r="S296" s="45"/>
      <c r="T296" s="45"/>
      <c r="U296" s="45">
        <v>2250</v>
      </c>
      <c r="V296" s="45">
        <v>2250</v>
      </c>
      <c r="W296" s="49">
        <f t="shared" ref="W296" si="67">+V296-Q296</f>
        <v>0</v>
      </c>
      <c r="X296" s="49"/>
      <c r="AC296" s="45">
        <f>VLOOKUP(A:A,'[9]Bud Info 1.03 11am'!$1:$1048576,11,FALSE)</f>
        <v>2250</v>
      </c>
      <c r="AD296" s="44">
        <f t="shared" si="56"/>
        <v>0</v>
      </c>
    </row>
    <row r="297" spans="1:30" s="43" customFormat="1" x14ac:dyDescent="0.25">
      <c r="A297" s="45" t="str">
        <f t="shared" si="57"/>
        <v>PLBAA1521 Total</v>
      </c>
      <c r="B297" s="43" t="s">
        <v>690</v>
      </c>
      <c r="C297" s="46" t="s">
        <v>914</v>
      </c>
      <c r="D297" s="43" t="s">
        <v>690</v>
      </c>
      <c r="E297" s="43" t="s">
        <v>0</v>
      </c>
      <c r="F297" s="43" t="s">
        <v>194</v>
      </c>
      <c r="G297" s="43" t="s">
        <v>196</v>
      </c>
      <c r="H297" s="43" t="s">
        <v>103</v>
      </c>
      <c r="I297" s="47" t="s">
        <v>150</v>
      </c>
      <c r="J297" s="48" t="str">
        <f t="shared" si="46"/>
        <v>PLBAA1521</v>
      </c>
      <c r="K297" s="43" t="str">
        <f>VLOOKUP($H297,'[7]Objective Codes'!$A$4:$F$197,4,FALSE)</f>
        <v>BILLINGE HILL</v>
      </c>
      <c r="L297" s="43" t="str">
        <f>VLOOKUP($H297,'[7]Objective Codes'!$A$4:$F$197,5,FALSE)</f>
        <v>GENERAL</v>
      </c>
      <c r="M297" s="43" t="str">
        <f>VLOOKUP($H297,'[7]Objective Codes'!$A$4:$F$197,6,FALSE)</f>
        <v>GENERAL</v>
      </c>
      <c r="N297" s="43" t="str">
        <f>VLOOKUP(I297,'[7]Subjective Codes'!$C$3:$D$133,2,FALSE)</f>
        <v>NON-METERED WATER              .</v>
      </c>
      <c r="O297" s="22"/>
      <c r="P297" s="49">
        <v>35000</v>
      </c>
      <c r="Q297" s="44">
        <v>27861</v>
      </c>
      <c r="R297" s="44">
        <f t="shared" si="55"/>
        <v>-7139</v>
      </c>
      <c r="S297" s="45"/>
      <c r="T297" s="45"/>
      <c r="U297" s="45">
        <v>29255</v>
      </c>
      <c r="V297" s="45">
        <v>30700</v>
      </c>
      <c r="W297" s="49">
        <f t="shared" si="58"/>
        <v>2839</v>
      </c>
      <c r="X297" s="49"/>
      <c r="AC297" s="45">
        <f>VLOOKUP(A:A,'[9]Bud Info 1.03 11am'!$1:$1048576,11,FALSE)</f>
        <v>27861</v>
      </c>
      <c r="AD297" s="44">
        <f t="shared" si="56"/>
        <v>0</v>
      </c>
    </row>
    <row r="298" spans="1:30" s="43" customFormat="1" x14ac:dyDescent="0.25">
      <c r="A298" s="45" t="str">
        <f t="shared" si="57"/>
        <v>PLBAA1643 Total</v>
      </c>
      <c r="B298" s="43" t="s">
        <v>691</v>
      </c>
      <c r="C298" s="46" t="s">
        <v>914</v>
      </c>
      <c r="D298" s="43" t="s">
        <v>691</v>
      </c>
      <c r="E298" s="43" t="s">
        <v>0</v>
      </c>
      <c r="F298" s="43" t="s">
        <v>194</v>
      </c>
      <c r="G298" s="43" t="s">
        <v>197</v>
      </c>
      <c r="H298" s="43" t="s">
        <v>103</v>
      </c>
      <c r="I298" s="47" t="s">
        <v>198</v>
      </c>
      <c r="J298" s="48" t="str">
        <f t="shared" si="46"/>
        <v>PLBAA1643</v>
      </c>
      <c r="K298" s="43" t="str">
        <f>VLOOKUP($H298,'[7]Objective Codes'!$A$4:$F$197,4,FALSE)</f>
        <v>BILLINGE HILL</v>
      </c>
      <c r="L298" s="43" t="str">
        <f>VLOOKUP($H298,'[7]Objective Codes'!$A$4:$F$197,5,FALSE)</f>
        <v>GENERAL</v>
      </c>
      <c r="M298" s="43" t="str">
        <f>VLOOKUP($H298,'[7]Objective Codes'!$A$4:$F$197,6,FALSE)</f>
        <v>GENERAL</v>
      </c>
      <c r="N298" s="43" t="str">
        <f>VLOOKUP(I298,'[7]Subjective Codes'!$C$3:$D$133,2,FALSE)</f>
        <v>MAINTENANCE CONTRACTS          .</v>
      </c>
      <c r="O298" s="22"/>
      <c r="P298" s="49">
        <v>22631</v>
      </c>
      <c r="Q298" s="44">
        <v>23982</v>
      </c>
      <c r="R298" s="44">
        <f t="shared" si="55"/>
        <v>1351</v>
      </c>
      <c r="S298" s="45"/>
      <c r="T298" s="45"/>
      <c r="U298" s="45">
        <v>25425</v>
      </c>
      <c r="V298" s="45">
        <v>26366</v>
      </c>
      <c r="W298" s="49">
        <f t="shared" si="58"/>
        <v>2384</v>
      </c>
      <c r="X298" s="49"/>
      <c r="AC298" s="45">
        <f>VLOOKUP(A:A,'[9]Bud Info 1.03 11am'!$1:$1048576,11,FALSE)</f>
        <v>23982</v>
      </c>
      <c r="AD298" s="44">
        <f t="shared" si="56"/>
        <v>0</v>
      </c>
    </row>
    <row r="299" spans="1:30" s="43" customFormat="1" x14ac:dyDescent="0.25">
      <c r="A299" s="45" t="str">
        <f t="shared" si="57"/>
        <v>PLBAA3420 Total</v>
      </c>
      <c r="B299" s="43" t="s">
        <v>692</v>
      </c>
      <c r="C299" s="46" t="s">
        <v>914</v>
      </c>
      <c r="D299" s="43" t="s">
        <v>692</v>
      </c>
      <c r="E299" s="43" t="s">
        <v>0</v>
      </c>
      <c r="F299" s="43" t="s">
        <v>194</v>
      </c>
      <c r="G299" s="43" t="s">
        <v>199</v>
      </c>
      <c r="H299" s="43" t="s">
        <v>103</v>
      </c>
      <c r="I299" s="47" t="s">
        <v>170</v>
      </c>
      <c r="J299" s="48" t="str">
        <f t="shared" si="46"/>
        <v>PLBAA3420</v>
      </c>
      <c r="K299" s="43" t="str">
        <f>VLOOKUP($H299,'[7]Objective Codes'!$A$4:$F$197,4,FALSE)</f>
        <v>BILLINGE HILL</v>
      </c>
      <c r="L299" s="43" t="str">
        <f>VLOOKUP($H299,'[7]Objective Codes'!$A$4:$F$197,5,FALSE)</f>
        <v>GENERAL</v>
      </c>
      <c r="M299" s="43" t="str">
        <f>VLOOKUP($H299,'[7]Objective Codes'!$A$4:$F$197,6,FALSE)</f>
        <v>GENERAL</v>
      </c>
      <c r="N299" s="43" t="str">
        <f>VLOOKUP(I299,'[7]Subjective Codes'!$C$3:$D$133,2,FALSE)</f>
        <v>CONSULTANTS FEE                .</v>
      </c>
      <c r="O299" s="22"/>
      <c r="P299" s="49">
        <v>4066</v>
      </c>
      <c r="Q299" s="44">
        <v>8379</v>
      </c>
      <c r="R299" s="44">
        <f t="shared" si="55"/>
        <v>4313</v>
      </c>
      <c r="S299" s="45"/>
      <c r="T299" s="45"/>
      <c r="U299" s="45">
        <v>8798</v>
      </c>
      <c r="V299" s="45">
        <v>9238</v>
      </c>
      <c r="W299" s="49">
        <f t="shared" si="58"/>
        <v>859</v>
      </c>
      <c r="X299" s="49"/>
      <c r="AC299" s="45">
        <f>VLOOKUP(A:A,'[9]Bud Info 1.03 11am'!$1:$1048576,11,FALSE)</f>
        <v>8379</v>
      </c>
      <c r="AD299" s="44">
        <f t="shared" si="56"/>
        <v>0</v>
      </c>
    </row>
    <row r="300" spans="1:30" s="43" customFormat="1" x14ac:dyDescent="0.25">
      <c r="A300" s="45" t="str">
        <f t="shared" si="57"/>
        <v>PLCAA1643 Total</v>
      </c>
      <c r="B300" s="43" t="s">
        <v>693</v>
      </c>
      <c r="C300" s="46" t="s">
        <v>914</v>
      </c>
      <c r="D300" s="43" t="s">
        <v>693</v>
      </c>
      <c r="E300" s="43" t="s">
        <v>0</v>
      </c>
      <c r="F300" s="43" t="s">
        <v>194</v>
      </c>
      <c r="G300" s="43" t="s">
        <v>197</v>
      </c>
      <c r="H300" s="43" t="s">
        <v>262</v>
      </c>
      <c r="I300" s="47" t="s">
        <v>198</v>
      </c>
      <c r="J300" s="48" t="str">
        <f t="shared" si="46"/>
        <v>PLCAA1643</v>
      </c>
      <c r="K300" s="43" t="str">
        <f>VLOOKUP($H300,'[7]Objective Codes'!$A$4:$F$197,4,FALSE)</f>
        <v>WD CONTRACTS</v>
      </c>
      <c r="L300" s="43" t="str">
        <f>VLOOKUP($H300,'[7]Objective Codes'!$A$4:$F$197,5,FALSE)</f>
        <v>GENERAL</v>
      </c>
      <c r="M300" s="43" t="str">
        <f>VLOOKUP($H300,'[7]Objective Codes'!$A$4:$F$197,6,FALSE)</f>
        <v>WASTE FACILITIES</v>
      </c>
      <c r="N300" s="43" t="str">
        <f>VLOOKUP(I300,'[7]Subjective Codes'!$C$3:$D$133,2,FALSE)</f>
        <v>MAINTENANCE CONTRACTS          .</v>
      </c>
      <c r="O300" s="22"/>
      <c r="P300" s="49">
        <v>28300</v>
      </c>
      <c r="Q300" s="44">
        <v>24890</v>
      </c>
      <c r="R300" s="44">
        <f t="shared" si="55"/>
        <v>-3410</v>
      </c>
      <c r="S300" s="45"/>
      <c r="T300" s="45"/>
      <c r="U300" s="45">
        <v>25135</v>
      </c>
      <c r="V300" s="45">
        <v>25395</v>
      </c>
      <c r="W300" s="49">
        <f t="shared" si="58"/>
        <v>505</v>
      </c>
      <c r="X300" s="49"/>
      <c r="AC300" s="45">
        <f>VLOOKUP(A:A,'[9]Bud Info 1.03 11am'!$1:$1048576,11,FALSE)</f>
        <v>24890</v>
      </c>
      <c r="AD300" s="44">
        <f t="shared" si="56"/>
        <v>0</v>
      </c>
    </row>
    <row r="301" spans="1:30" s="43" customFormat="1" x14ac:dyDescent="0.25">
      <c r="A301" s="45" t="str">
        <f t="shared" si="57"/>
        <v>PLCAB1060 Total</v>
      </c>
      <c r="B301" s="43" t="s">
        <v>694</v>
      </c>
      <c r="C301" s="46" t="s">
        <v>914</v>
      </c>
      <c r="D301" s="43" t="s">
        <v>694</v>
      </c>
      <c r="E301" s="43" t="s">
        <v>0</v>
      </c>
      <c r="F301" s="43" t="s">
        <v>194</v>
      </c>
      <c r="G301" s="43" t="s">
        <v>197</v>
      </c>
      <c r="H301" s="43" t="s">
        <v>104</v>
      </c>
      <c r="I301" s="47" t="s">
        <v>200</v>
      </c>
      <c r="J301" s="48" t="str">
        <f t="shared" si="46"/>
        <v>PLCAB1060</v>
      </c>
      <c r="K301" s="43" t="str">
        <f>VLOOKUP($H301,'[7]Objective Codes'!$A$4:$F$197,4,FALSE)</f>
        <v>CLOSED LANDFILL SITES</v>
      </c>
      <c r="L301" s="43" t="str">
        <f>VLOOKUP($H301,'[7]Objective Codes'!$A$4:$F$197,5,FALSE)</f>
        <v>GENERAL</v>
      </c>
      <c r="M301" s="43" t="str">
        <f>VLOOKUP($H301,'[7]Objective Codes'!$A$4:$F$197,6,FALSE)</f>
        <v>BILL BRAIDFORD</v>
      </c>
      <c r="N301" s="43" t="str">
        <f>VLOOKUP(I301,'[7]Subjective Codes'!$C$3:$D$133,2,FALSE)</f>
        <v>PLANNED-GENERAL ALTS/IMPROV    .</v>
      </c>
      <c r="O301" s="22"/>
      <c r="P301" s="49"/>
      <c r="Q301" s="44"/>
      <c r="R301" s="44">
        <f t="shared" si="55"/>
        <v>0</v>
      </c>
      <c r="S301" s="45"/>
      <c r="T301" s="45"/>
      <c r="U301" s="45"/>
      <c r="V301" s="45"/>
      <c r="W301" s="49">
        <f t="shared" si="58"/>
        <v>0</v>
      </c>
      <c r="X301" s="49"/>
      <c r="AC301" s="45">
        <f>VLOOKUP(A:A,'[9]Bud Info 1.03 11am'!$1:$1048576,11,FALSE)</f>
        <v>0</v>
      </c>
      <c r="AD301" s="44">
        <f t="shared" si="56"/>
        <v>0</v>
      </c>
    </row>
    <row r="302" spans="1:30" s="43" customFormat="1" x14ac:dyDescent="0.25">
      <c r="A302" s="45" t="str">
        <f t="shared" ref="A302" si="68">CONCATENATE(B302,C302)</f>
        <v>PLCAB1643 Total</v>
      </c>
      <c r="B302" s="43" t="s">
        <v>927</v>
      </c>
      <c r="C302" s="46" t="s">
        <v>914</v>
      </c>
      <c r="D302" s="43" t="s">
        <v>927</v>
      </c>
      <c r="E302" s="43" t="s">
        <v>0</v>
      </c>
      <c r="F302" s="43" t="s">
        <v>194</v>
      </c>
      <c r="G302" s="43" t="s">
        <v>197</v>
      </c>
      <c r="H302" s="43" t="s">
        <v>104</v>
      </c>
      <c r="I302" s="47" t="s">
        <v>198</v>
      </c>
      <c r="J302" s="48" t="str">
        <f t="shared" ref="J302" si="69">CONCATENATE(H302,I302)</f>
        <v>PLCAB1643</v>
      </c>
      <c r="K302" s="43" t="str">
        <f>VLOOKUP($H302,'[7]Objective Codes'!$A$4:$F$197,4,FALSE)</f>
        <v>CLOSED LANDFILL SITES</v>
      </c>
      <c r="L302" s="43" t="str">
        <f>VLOOKUP($H302,'[7]Objective Codes'!$A$4:$F$197,5,FALSE)</f>
        <v>GENERAL</v>
      </c>
      <c r="M302" s="43" t="str">
        <f>VLOOKUP($H302,'[7]Objective Codes'!$A$4:$F$197,6,FALSE)</f>
        <v>BILL BRAIDFORD</v>
      </c>
      <c r="N302" s="43" t="str">
        <f>VLOOKUP(I302,'[7]Subjective Codes'!$C$3:$D$133,2,FALSE)</f>
        <v>MAINTENANCE CONTRACTS          .</v>
      </c>
      <c r="O302" s="22"/>
      <c r="P302" s="49"/>
      <c r="Q302" s="44"/>
      <c r="R302" s="44">
        <f t="shared" ref="R302" si="70">Q302-P302</f>
        <v>0</v>
      </c>
      <c r="S302" s="45"/>
      <c r="T302" s="45"/>
      <c r="U302" s="45"/>
      <c r="V302" s="45"/>
      <c r="W302" s="49">
        <f t="shared" ref="W302" si="71">+V302-Q302</f>
        <v>0</v>
      </c>
      <c r="X302" s="49"/>
      <c r="AC302" s="45"/>
      <c r="AD302" s="44">
        <f t="shared" si="56"/>
        <v>0</v>
      </c>
    </row>
    <row r="303" spans="1:30" s="43" customFormat="1" x14ac:dyDescent="0.25">
      <c r="A303" s="45" t="str">
        <f t="shared" si="57"/>
        <v>PLCAB3420 Total</v>
      </c>
      <c r="B303" s="43" t="s">
        <v>695</v>
      </c>
      <c r="C303" s="46" t="s">
        <v>914</v>
      </c>
      <c r="D303" s="43" t="s">
        <v>695</v>
      </c>
      <c r="E303" s="43" t="s">
        <v>0</v>
      </c>
      <c r="F303" s="43" t="s">
        <v>194</v>
      </c>
      <c r="G303" s="43" t="s">
        <v>428</v>
      </c>
      <c r="H303" s="43" t="s">
        <v>104</v>
      </c>
      <c r="I303" s="47" t="s">
        <v>170</v>
      </c>
      <c r="J303" s="48" t="str">
        <f t="shared" si="46"/>
        <v>PLCAB3420</v>
      </c>
      <c r="K303" s="43" t="str">
        <f>VLOOKUP($H303,'[7]Objective Codes'!$A$4:$F$197,4,FALSE)</f>
        <v>CLOSED LANDFILL SITES</v>
      </c>
      <c r="L303" s="43" t="str">
        <f>VLOOKUP($H303,'[7]Objective Codes'!$A$4:$F$197,5,FALSE)</f>
        <v>GENERAL</v>
      </c>
      <c r="M303" s="43" t="str">
        <f>VLOOKUP($H303,'[7]Objective Codes'!$A$4:$F$197,6,FALSE)</f>
        <v>BILL BRAIDFORD</v>
      </c>
      <c r="N303" s="43" t="str">
        <f>VLOOKUP(I303,'[7]Subjective Codes'!$C$3:$D$133,2,FALSE)</f>
        <v>CONSULTANTS FEE                .</v>
      </c>
      <c r="O303" s="22"/>
      <c r="P303" s="49"/>
      <c r="Q303" s="44"/>
      <c r="R303" s="44">
        <f t="shared" si="55"/>
        <v>0</v>
      </c>
      <c r="S303" s="45"/>
      <c r="T303" s="45"/>
      <c r="U303" s="45"/>
      <c r="V303" s="45"/>
      <c r="W303" s="49">
        <f t="shared" si="58"/>
        <v>0</v>
      </c>
      <c r="X303" s="49"/>
      <c r="AC303" s="45"/>
      <c r="AD303" s="44">
        <f t="shared" si="56"/>
        <v>0</v>
      </c>
    </row>
    <row r="304" spans="1:30" s="43" customFormat="1" x14ac:dyDescent="0.25">
      <c r="A304" s="45"/>
      <c r="C304" s="46"/>
      <c r="I304" s="47"/>
      <c r="J304" s="48"/>
      <c r="O304" s="22"/>
      <c r="P304" s="49"/>
      <c r="Q304" s="44"/>
      <c r="R304" s="44"/>
      <c r="S304" s="45"/>
      <c r="T304" s="45"/>
      <c r="U304" s="45"/>
      <c r="V304" s="45"/>
      <c r="W304" s="49"/>
      <c r="X304" s="49"/>
      <c r="AC304" s="45"/>
      <c r="AD304" s="44">
        <f t="shared" si="56"/>
        <v>0</v>
      </c>
    </row>
    <row r="305" spans="1:30" s="43" customFormat="1" x14ac:dyDescent="0.25">
      <c r="A305" s="45"/>
      <c r="C305" s="46"/>
      <c r="I305" s="47"/>
      <c r="J305" s="48"/>
      <c r="O305" s="22"/>
      <c r="P305" s="49"/>
      <c r="Q305" s="44"/>
      <c r="R305" s="44"/>
      <c r="S305" s="45"/>
      <c r="T305" s="45"/>
      <c r="U305" s="45"/>
      <c r="V305" s="45"/>
      <c r="W305" s="49"/>
      <c r="X305" s="49"/>
      <c r="AC305" s="45"/>
      <c r="AD305" s="44">
        <f t="shared" si="56"/>
        <v>0</v>
      </c>
    </row>
    <row r="306" spans="1:30" s="43" customFormat="1" x14ac:dyDescent="0.25">
      <c r="A306" s="45" t="str">
        <f t="shared" si="57"/>
        <v>PLCAB3424 Total</v>
      </c>
      <c r="B306" s="43" t="s">
        <v>696</v>
      </c>
      <c r="C306" s="46" t="s">
        <v>914</v>
      </c>
      <c r="D306" s="43" t="s">
        <v>696</v>
      </c>
      <c r="E306" s="43" t="s">
        <v>0</v>
      </c>
      <c r="F306" s="43" t="s">
        <v>194</v>
      </c>
      <c r="G306" s="43" t="s">
        <v>201</v>
      </c>
      <c r="H306" s="43" t="s">
        <v>104</v>
      </c>
      <c r="I306" s="47" t="s">
        <v>202</v>
      </c>
      <c r="J306" s="48" t="str">
        <f t="shared" si="46"/>
        <v>PLCAB3424</v>
      </c>
      <c r="K306" s="43" t="str">
        <f>VLOOKUP($H306,'[7]Objective Codes'!$A$4:$F$197,4,FALSE)</f>
        <v>CLOSED LANDFILL SITES</v>
      </c>
      <c r="L306" s="43" t="str">
        <f>VLOOKUP($H306,'[7]Objective Codes'!$A$4:$F$197,5,FALSE)</f>
        <v>GENERAL</v>
      </c>
      <c r="M306" s="43" t="str">
        <f>VLOOKUP($H306,'[7]Objective Codes'!$A$4:$F$197,6,FALSE)</f>
        <v>BILL BRAIDFORD</v>
      </c>
      <c r="N306" s="43" t="str">
        <f>VLOOKUP(I306,'[7]Subjective Codes'!$C$3:$D$133,2,FALSE)</f>
        <v>ANALYST                        .</v>
      </c>
      <c r="O306" s="22"/>
      <c r="P306" s="49">
        <v>28000</v>
      </c>
      <c r="Q306" s="44">
        <v>28000</v>
      </c>
      <c r="R306" s="44">
        <f t="shared" si="55"/>
        <v>0</v>
      </c>
      <c r="S306" s="45"/>
      <c r="T306" s="45"/>
      <c r="U306" s="45">
        <v>28000</v>
      </c>
      <c r="V306" s="45">
        <v>28000</v>
      </c>
      <c r="W306" s="49">
        <f t="shared" si="58"/>
        <v>0</v>
      </c>
      <c r="X306" s="49"/>
      <c r="AC306" s="45">
        <f>VLOOKUP(A:A,'[9]Bud Info 1.03 11am'!$1:$1048576,11,FALSE)</f>
        <v>28000</v>
      </c>
      <c r="AD306" s="44">
        <f t="shared" si="56"/>
        <v>0</v>
      </c>
    </row>
    <row r="307" spans="1:30" s="43" customFormat="1" x14ac:dyDescent="0.25">
      <c r="A307" s="45" t="str">
        <f t="shared" si="57"/>
        <v>PLCCA1421 Total</v>
      </c>
      <c r="B307" s="43" t="s">
        <v>935</v>
      </c>
      <c r="C307" s="46" t="s">
        <v>914</v>
      </c>
      <c r="D307" s="43" t="s">
        <v>935</v>
      </c>
      <c r="E307" s="43" t="s">
        <v>0</v>
      </c>
      <c r="F307" s="43" t="s">
        <v>194</v>
      </c>
      <c r="G307" s="43" t="s">
        <v>195</v>
      </c>
      <c r="H307" s="52" t="s">
        <v>105</v>
      </c>
      <c r="I307" s="54" t="s">
        <v>146</v>
      </c>
      <c r="J307" s="48" t="str">
        <f t="shared" ref="J307:J382" si="72">CONCATENATE(H307,I307)</f>
        <v>PLCCA1421</v>
      </c>
      <c r="K307" s="43" t="str">
        <f>VLOOKUP($H307,'[7]Objective Codes'!$A$4:$F$197,4,FALSE)</f>
        <v>CLOSED LANDFILL SITES</v>
      </c>
      <c r="L307" s="43" t="str">
        <f>VLOOKUP($H307,'[7]Objective Codes'!$A$4:$F$197,5,FALSE)</f>
        <v>FOUL LANE</v>
      </c>
      <c r="M307" s="43" t="str">
        <f>VLOOKUP($H307,'[7]Objective Codes'!$A$4:$F$197,6,FALSE)</f>
        <v>GENERAL</v>
      </c>
      <c r="N307" s="43" t="str">
        <f>VLOOKUP(I307,'[7]Subjective Codes'!$C$3:$D$133,2,FALSE)</f>
        <v>ELECTRICITY USAGE              .</v>
      </c>
      <c r="O307" s="22"/>
      <c r="P307" s="49">
        <v>500</v>
      </c>
      <c r="Q307" s="44">
        <v>1050</v>
      </c>
      <c r="R307" s="44">
        <f t="shared" si="55"/>
        <v>550</v>
      </c>
      <c r="S307" s="45"/>
      <c r="T307" s="45"/>
      <c r="U307" s="45">
        <v>1103</v>
      </c>
      <c r="V307" s="45">
        <v>1158</v>
      </c>
      <c r="W307" s="49">
        <f t="shared" si="58"/>
        <v>108</v>
      </c>
      <c r="X307" s="49"/>
      <c r="AC307" s="45">
        <f>VLOOKUP(A:A,'[9]Bud Info 1.03 11am'!$1:$1048576,11,FALSE)</f>
        <v>1050</v>
      </c>
      <c r="AD307" s="44">
        <f t="shared" si="56"/>
        <v>0</v>
      </c>
    </row>
    <row r="308" spans="1:30" s="43" customFormat="1" x14ac:dyDescent="0.25">
      <c r="A308" s="45" t="str">
        <f t="shared" si="57"/>
        <v>PLCCA1521 Total</v>
      </c>
      <c r="B308" s="43" t="s">
        <v>697</v>
      </c>
      <c r="C308" s="46" t="s">
        <v>914</v>
      </c>
      <c r="D308" s="43" t="s">
        <v>697</v>
      </c>
      <c r="E308" s="43" t="s">
        <v>0</v>
      </c>
      <c r="F308" s="43" t="s">
        <v>194</v>
      </c>
      <c r="G308" s="43" t="s">
        <v>196</v>
      </c>
      <c r="H308" s="43" t="s">
        <v>105</v>
      </c>
      <c r="I308" s="47" t="s">
        <v>150</v>
      </c>
      <c r="J308" s="48" t="str">
        <f t="shared" si="72"/>
        <v>PLCCA1521</v>
      </c>
      <c r="K308" s="43" t="str">
        <f>VLOOKUP($H308,'[7]Objective Codes'!$A$4:$F$197,4,FALSE)</f>
        <v>CLOSED LANDFILL SITES</v>
      </c>
      <c r="L308" s="43" t="str">
        <f>VLOOKUP($H308,'[7]Objective Codes'!$A$4:$F$197,5,FALSE)</f>
        <v>FOUL LANE</v>
      </c>
      <c r="M308" s="43" t="str">
        <f>VLOOKUP($H308,'[7]Objective Codes'!$A$4:$F$197,6,FALSE)</f>
        <v>GENERAL</v>
      </c>
      <c r="N308" s="43" t="str">
        <f>VLOOKUP(I308,'[7]Subjective Codes'!$C$3:$D$133,2,FALSE)</f>
        <v>NON-METERED WATER              .</v>
      </c>
      <c r="O308" s="22"/>
      <c r="P308" s="49">
        <v>40000</v>
      </c>
      <c r="Q308" s="44">
        <v>29815</v>
      </c>
      <c r="R308" s="44">
        <f t="shared" si="55"/>
        <v>-10185</v>
      </c>
      <c r="S308" s="45"/>
      <c r="T308" s="45"/>
      <c r="U308" s="45">
        <v>31306</v>
      </c>
      <c r="V308" s="45">
        <v>32871</v>
      </c>
      <c r="W308" s="49">
        <f t="shared" si="58"/>
        <v>3056</v>
      </c>
      <c r="X308" s="49"/>
      <c r="AC308" s="45">
        <f>VLOOKUP(A:A,'[9]Bud Info 1.03 11am'!$1:$1048576,11,FALSE)</f>
        <v>29815</v>
      </c>
      <c r="AD308" s="44">
        <f t="shared" si="56"/>
        <v>0</v>
      </c>
    </row>
    <row r="309" spans="1:30" s="43" customFormat="1" x14ac:dyDescent="0.25">
      <c r="A309" s="45" t="str">
        <f t="shared" si="57"/>
        <v>PLCCA1643 Total</v>
      </c>
      <c r="B309" s="43" t="s">
        <v>698</v>
      </c>
      <c r="C309" s="46" t="s">
        <v>914</v>
      </c>
      <c r="D309" s="43" t="s">
        <v>698</v>
      </c>
      <c r="E309" s="43" t="s">
        <v>0</v>
      </c>
      <c r="F309" s="43" t="s">
        <v>194</v>
      </c>
      <c r="G309" s="43" t="s">
        <v>197</v>
      </c>
      <c r="H309" s="43" t="s">
        <v>105</v>
      </c>
      <c r="I309" s="47" t="s">
        <v>198</v>
      </c>
      <c r="J309" s="48" t="str">
        <f t="shared" si="72"/>
        <v>PLCCA1643</v>
      </c>
      <c r="K309" s="43" t="str">
        <f>VLOOKUP($H309,'[7]Objective Codes'!$A$4:$F$197,4,FALSE)</f>
        <v>CLOSED LANDFILL SITES</v>
      </c>
      <c r="L309" s="43" t="str">
        <f>VLOOKUP($H309,'[7]Objective Codes'!$A$4:$F$197,5,FALSE)</f>
        <v>FOUL LANE</v>
      </c>
      <c r="M309" s="43" t="str">
        <f>VLOOKUP($H309,'[7]Objective Codes'!$A$4:$F$197,6,FALSE)</f>
        <v>GENERAL</v>
      </c>
      <c r="N309" s="43" t="str">
        <f>VLOOKUP(I309,'[7]Subjective Codes'!$C$3:$D$133,2,FALSE)</f>
        <v>MAINTENANCE CONTRACTS          .</v>
      </c>
      <c r="O309" s="22"/>
      <c r="P309" s="49">
        <v>7509</v>
      </c>
      <c r="Q309" s="44">
        <v>14915</v>
      </c>
      <c r="R309" s="44">
        <f t="shared" si="55"/>
        <v>7406</v>
      </c>
      <c r="S309" s="45"/>
      <c r="T309" s="45"/>
      <c r="U309" s="45">
        <v>14161</v>
      </c>
      <c r="V309" s="45">
        <v>9418</v>
      </c>
      <c r="W309" s="49">
        <f t="shared" si="58"/>
        <v>-5497</v>
      </c>
      <c r="X309" s="49"/>
      <c r="AC309" s="45">
        <f>VLOOKUP(A:A,'[9]Bud Info 1.03 11am'!$1:$1048576,11,FALSE)</f>
        <v>14915</v>
      </c>
      <c r="AD309" s="44">
        <f t="shared" si="56"/>
        <v>0</v>
      </c>
    </row>
    <row r="310" spans="1:30" s="43" customFormat="1" x14ac:dyDescent="0.25">
      <c r="A310" s="45" t="str">
        <f t="shared" si="57"/>
        <v>PLCDA1045 Total</v>
      </c>
      <c r="B310" s="43" t="s">
        <v>699</v>
      </c>
      <c r="C310" s="46" t="s">
        <v>914</v>
      </c>
      <c r="D310" s="43" t="s">
        <v>699</v>
      </c>
      <c r="E310" s="43" t="s">
        <v>0</v>
      </c>
      <c r="F310" s="43" t="s">
        <v>194</v>
      </c>
      <c r="G310" s="43" t="s">
        <v>197</v>
      </c>
      <c r="H310" s="52" t="s">
        <v>106</v>
      </c>
      <c r="I310" s="54" t="s">
        <v>329</v>
      </c>
      <c r="J310" s="48" t="str">
        <f t="shared" si="72"/>
        <v>PLCDA1045</v>
      </c>
      <c r="K310" s="43" t="str">
        <f>VLOOKUP($H310,'[7]Objective Codes'!$A$4:$F$197,4,FALSE)</f>
        <v>CLOSED LANDFILL SITES</v>
      </c>
      <c r="L310" s="43" t="str">
        <f>VLOOKUP($H310,'[7]Objective Codes'!$A$4:$F$197,5,FALSE)</f>
        <v>RED QUARRY</v>
      </c>
      <c r="M310" s="43" t="str">
        <f>VLOOKUP($H310,'[7]Objective Codes'!$A$4:$F$197,6,FALSE)</f>
        <v>GENERAL</v>
      </c>
      <c r="O310" s="22"/>
      <c r="P310" s="49"/>
      <c r="Q310" s="44"/>
      <c r="R310" s="44">
        <f t="shared" si="55"/>
        <v>0</v>
      </c>
      <c r="S310" s="45"/>
      <c r="T310" s="45"/>
      <c r="U310" s="45"/>
      <c r="V310" s="45"/>
      <c r="W310" s="49">
        <f t="shared" si="58"/>
        <v>0</v>
      </c>
      <c r="X310" s="49"/>
      <c r="AC310" s="45"/>
      <c r="AD310" s="44">
        <f t="shared" si="56"/>
        <v>0</v>
      </c>
    </row>
    <row r="311" spans="1:30" s="43" customFormat="1" x14ac:dyDescent="0.25">
      <c r="A311" s="45" t="str">
        <f t="shared" si="57"/>
        <v>PLCDA1410 Total</v>
      </c>
      <c r="B311" s="43" t="s">
        <v>700</v>
      </c>
      <c r="C311" s="46" t="s">
        <v>914</v>
      </c>
      <c r="D311" s="43" t="s">
        <v>700</v>
      </c>
      <c r="E311" s="43" t="s">
        <v>0</v>
      </c>
      <c r="F311" s="43" t="s">
        <v>194</v>
      </c>
      <c r="G311" s="43" t="s">
        <v>195</v>
      </c>
      <c r="H311" s="52" t="s">
        <v>106</v>
      </c>
      <c r="I311" s="54" t="s">
        <v>328</v>
      </c>
      <c r="J311" s="48" t="str">
        <f t="shared" si="72"/>
        <v>PLCDA1410</v>
      </c>
      <c r="K311" s="43" t="str">
        <f>VLOOKUP($H311,'[7]Objective Codes'!$A$4:$F$197,4,FALSE)</f>
        <v>CLOSED LANDFILL SITES</v>
      </c>
      <c r="L311" s="43" t="str">
        <f>VLOOKUP($H311,'[7]Objective Codes'!$A$4:$F$197,5,FALSE)</f>
        <v>RED QUARRY</v>
      </c>
      <c r="M311" s="43" t="str">
        <f>VLOOKUP($H311,'[7]Objective Codes'!$A$4:$F$197,6,FALSE)</f>
        <v>GENERAL</v>
      </c>
      <c r="O311" s="22"/>
      <c r="P311" s="49"/>
      <c r="Q311" s="44"/>
      <c r="R311" s="44">
        <f t="shared" si="55"/>
        <v>0</v>
      </c>
      <c r="S311" s="45"/>
      <c r="T311" s="45"/>
      <c r="U311" s="45"/>
      <c r="V311" s="45"/>
      <c r="W311" s="49">
        <f t="shared" si="58"/>
        <v>0</v>
      </c>
      <c r="X311" s="49"/>
      <c r="AC311" s="45"/>
      <c r="AD311" s="44">
        <f t="shared" si="56"/>
        <v>0</v>
      </c>
    </row>
    <row r="312" spans="1:30" s="43" customFormat="1" x14ac:dyDescent="0.25">
      <c r="A312" s="45" t="str">
        <f t="shared" si="57"/>
        <v>PLCDA1421 Total</v>
      </c>
      <c r="B312" s="43" t="s">
        <v>701</v>
      </c>
      <c r="C312" s="46" t="s">
        <v>914</v>
      </c>
      <c r="D312" s="43" t="s">
        <v>701</v>
      </c>
      <c r="E312" s="43" t="s">
        <v>0</v>
      </c>
      <c r="F312" s="43" t="s">
        <v>194</v>
      </c>
      <c r="G312" s="43" t="s">
        <v>195</v>
      </c>
      <c r="H312" s="43" t="s">
        <v>106</v>
      </c>
      <c r="I312" s="47" t="s">
        <v>146</v>
      </c>
      <c r="J312" s="48" t="str">
        <f t="shared" si="72"/>
        <v>PLCDA1421</v>
      </c>
      <c r="K312" s="43" t="str">
        <f>VLOOKUP($H312,'[7]Objective Codes'!$A$4:$F$197,4,FALSE)</f>
        <v>CLOSED LANDFILL SITES</v>
      </c>
      <c r="L312" s="43" t="str">
        <f>VLOOKUP($H312,'[7]Objective Codes'!$A$4:$F$197,5,FALSE)</f>
        <v>RED QUARRY</v>
      </c>
      <c r="M312" s="43" t="str">
        <f>VLOOKUP($H312,'[7]Objective Codes'!$A$4:$F$197,6,FALSE)</f>
        <v>GENERAL</v>
      </c>
      <c r="N312" s="43" t="str">
        <f>VLOOKUP(I312,'[7]Subjective Codes'!$C$3:$D$133,2,FALSE)</f>
        <v>ELECTRICITY USAGE              .</v>
      </c>
      <c r="O312" s="22"/>
      <c r="P312" s="49">
        <v>2000</v>
      </c>
      <c r="Q312" s="44">
        <v>2000</v>
      </c>
      <c r="R312" s="44">
        <f t="shared" si="55"/>
        <v>0</v>
      </c>
      <c r="S312" s="45"/>
      <c r="T312" s="45"/>
      <c r="U312" s="45">
        <v>2000</v>
      </c>
      <c r="V312" s="45">
        <v>2000</v>
      </c>
      <c r="W312" s="49">
        <f t="shared" si="58"/>
        <v>0</v>
      </c>
      <c r="X312" s="49"/>
      <c r="AC312" s="45">
        <f>VLOOKUP(A:A,'[9]Bud Info 1.03 11am'!$1:$1048576,11,FALSE)</f>
        <v>2000</v>
      </c>
      <c r="AD312" s="44">
        <f t="shared" si="56"/>
        <v>0</v>
      </c>
    </row>
    <row r="313" spans="1:30" s="43" customFormat="1" x14ac:dyDescent="0.25">
      <c r="A313" s="45" t="str">
        <f t="shared" si="57"/>
        <v>PLCDA1521 Total</v>
      </c>
      <c r="B313" s="43" t="s">
        <v>702</v>
      </c>
      <c r="C313" s="46" t="s">
        <v>914</v>
      </c>
      <c r="D313" s="43" t="s">
        <v>702</v>
      </c>
      <c r="E313" s="43" t="s">
        <v>0</v>
      </c>
      <c r="F313" s="43" t="s">
        <v>194</v>
      </c>
      <c r="G313" s="43" t="s">
        <v>196</v>
      </c>
      <c r="H313" s="43" t="s">
        <v>106</v>
      </c>
      <c r="I313" s="47" t="s">
        <v>150</v>
      </c>
      <c r="J313" s="48" t="str">
        <f t="shared" si="72"/>
        <v>PLCDA1521</v>
      </c>
      <c r="K313" s="43" t="str">
        <f>VLOOKUP($H313,'[7]Objective Codes'!$A$4:$F$197,4,FALSE)</f>
        <v>CLOSED LANDFILL SITES</v>
      </c>
      <c r="L313" s="43" t="str">
        <f>VLOOKUP($H313,'[7]Objective Codes'!$A$4:$F$197,5,FALSE)</f>
        <v>RED QUARRY</v>
      </c>
      <c r="M313" s="43" t="str">
        <f>VLOOKUP($H313,'[7]Objective Codes'!$A$4:$F$197,6,FALSE)</f>
        <v>GENERAL</v>
      </c>
      <c r="N313" s="43" t="str">
        <f>VLOOKUP(I313,'[7]Subjective Codes'!$C$3:$D$133,2,FALSE)</f>
        <v>NON-METERED WATER              .</v>
      </c>
      <c r="O313" s="22"/>
      <c r="P313" s="49">
        <v>1000</v>
      </c>
      <c r="Q313" s="44">
        <v>1000</v>
      </c>
      <c r="R313" s="44">
        <f t="shared" si="55"/>
        <v>0</v>
      </c>
      <c r="S313" s="45"/>
      <c r="T313" s="45"/>
      <c r="U313" s="45">
        <v>1000</v>
      </c>
      <c r="V313" s="45">
        <v>1000</v>
      </c>
      <c r="W313" s="49">
        <f t="shared" si="58"/>
        <v>0</v>
      </c>
      <c r="X313" s="49"/>
      <c r="AC313" s="45">
        <f>VLOOKUP(A:A,'[9]Bud Info 1.03 11am'!$1:$1048576,11,FALSE)</f>
        <v>1000</v>
      </c>
      <c r="AD313" s="44">
        <f t="shared" si="56"/>
        <v>0</v>
      </c>
    </row>
    <row r="314" spans="1:30" s="43" customFormat="1" x14ac:dyDescent="0.25">
      <c r="A314" s="45" t="str">
        <f t="shared" si="57"/>
        <v>PLCDA1643 Total</v>
      </c>
      <c r="B314" s="43" t="s">
        <v>703</v>
      </c>
      <c r="C314" s="46" t="s">
        <v>914</v>
      </c>
      <c r="D314" s="43" t="s">
        <v>703</v>
      </c>
      <c r="E314" s="43" t="s">
        <v>0</v>
      </c>
      <c r="F314" s="43" t="s">
        <v>194</v>
      </c>
      <c r="G314" s="43" t="s">
        <v>197</v>
      </c>
      <c r="H314" s="43" t="s">
        <v>106</v>
      </c>
      <c r="I314" s="47" t="s">
        <v>198</v>
      </c>
      <c r="J314" s="48" t="str">
        <f t="shared" si="72"/>
        <v>PLCDA1643</v>
      </c>
      <c r="K314" s="43" t="str">
        <f>VLOOKUP($H314,'[7]Objective Codes'!$A$4:$F$197,4,FALSE)</f>
        <v>CLOSED LANDFILL SITES</v>
      </c>
      <c r="L314" s="43" t="str">
        <f>VLOOKUP($H314,'[7]Objective Codes'!$A$4:$F$197,5,FALSE)</f>
        <v>RED QUARRY</v>
      </c>
      <c r="M314" s="43" t="str">
        <f>VLOOKUP($H314,'[7]Objective Codes'!$A$4:$F$197,6,FALSE)</f>
        <v>GENERAL</v>
      </c>
      <c r="N314" s="43" t="str">
        <f>VLOOKUP(I314,'[7]Subjective Codes'!$C$3:$D$133,2,FALSE)</f>
        <v>MAINTENANCE CONTRACTS          .</v>
      </c>
      <c r="O314" s="22"/>
      <c r="P314" s="49">
        <v>2335</v>
      </c>
      <c r="Q314" s="44">
        <v>1852</v>
      </c>
      <c r="R314" s="44">
        <f t="shared" si="55"/>
        <v>-483</v>
      </c>
      <c r="S314" s="45"/>
      <c r="T314" s="45"/>
      <c r="U314" s="45">
        <v>4894</v>
      </c>
      <c r="V314" s="45">
        <v>1938</v>
      </c>
      <c r="W314" s="49">
        <f t="shared" si="58"/>
        <v>86</v>
      </c>
      <c r="X314" s="49"/>
      <c r="AC314" s="45">
        <f>VLOOKUP(A:A,'[9]Bud Info 1.03 11am'!$1:$1048576,11,FALSE)</f>
        <v>1852</v>
      </c>
      <c r="AD314" s="44">
        <f t="shared" si="56"/>
        <v>0</v>
      </c>
    </row>
    <row r="315" spans="1:30" s="43" customFormat="1" x14ac:dyDescent="0.25">
      <c r="A315" s="45" t="str">
        <f t="shared" si="57"/>
        <v>PLCEA1643 Total</v>
      </c>
      <c r="B315" s="43" t="s">
        <v>704</v>
      </c>
      <c r="C315" s="46" t="s">
        <v>914</v>
      </c>
      <c r="D315" s="43" t="s">
        <v>704</v>
      </c>
      <c r="E315" s="43" t="s">
        <v>0</v>
      </c>
      <c r="F315" s="43" t="s">
        <v>194</v>
      </c>
      <c r="G315" s="43" t="s">
        <v>197</v>
      </c>
      <c r="H315" s="43" t="s">
        <v>107</v>
      </c>
      <c r="I315" s="47" t="s">
        <v>198</v>
      </c>
      <c r="J315" s="48" t="str">
        <f t="shared" si="72"/>
        <v>PLCEA1643</v>
      </c>
      <c r="K315" s="43" t="str">
        <f>VLOOKUP($H315,'[7]Objective Codes'!$A$4:$F$197,4,FALSE)</f>
        <v>CLOSED LANDFILL SITES</v>
      </c>
      <c r="L315" s="43" t="str">
        <f>VLOOKUP($H315,'[7]Objective Codes'!$A$4:$F$197,5,FALSE)</f>
        <v>ROUGHDALES</v>
      </c>
      <c r="M315" s="43" t="str">
        <f>VLOOKUP($H315,'[7]Objective Codes'!$A$4:$F$197,6,FALSE)</f>
        <v>GENERAL</v>
      </c>
      <c r="N315" s="43" t="str">
        <f>VLOOKUP(I315,'[7]Subjective Codes'!$C$3:$D$133,2,FALSE)</f>
        <v>MAINTENANCE CONTRACTS          .</v>
      </c>
      <c r="O315" s="22"/>
      <c r="P315" s="49">
        <v>8100</v>
      </c>
      <c r="Q315" s="44">
        <v>8530</v>
      </c>
      <c r="R315" s="44">
        <f t="shared" si="55"/>
        <v>430</v>
      </c>
      <c r="S315" s="45"/>
      <c r="T315" s="45"/>
      <c r="U315" s="45">
        <v>7727</v>
      </c>
      <c r="V315" s="45">
        <v>7933</v>
      </c>
      <c r="W315" s="49">
        <f t="shared" si="58"/>
        <v>-597</v>
      </c>
      <c r="X315" s="49"/>
      <c r="AC315" s="45">
        <f>VLOOKUP(A:A,'[9]Bud Info 1.03 11am'!$1:$1048576,11,FALSE)</f>
        <v>8530</v>
      </c>
      <c r="AD315" s="44">
        <f t="shared" si="56"/>
        <v>0</v>
      </c>
    </row>
    <row r="316" spans="1:30" s="43" customFormat="1" x14ac:dyDescent="0.25">
      <c r="A316" s="45" t="str">
        <f t="shared" si="57"/>
        <v>PLCEA1421 Total</v>
      </c>
      <c r="B316" s="43" t="s">
        <v>705</v>
      </c>
      <c r="C316" s="46" t="s">
        <v>914</v>
      </c>
      <c r="D316" s="43" t="s">
        <v>705</v>
      </c>
      <c r="E316" s="43" t="s">
        <v>0</v>
      </c>
      <c r="F316" s="43" t="s">
        <v>194</v>
      </c>
      <c r="G316" s="43" t="s">
        <v>195</v>
      </c>
      <c r="H316" s="43" t="s">
        <v>107</v>
      </c>
      <c r="I316" s="47" t="s">
        <v>146</v>
      </c>
      <c r="J316" s="48" t="str">
        <f t="shared" si="72"/>
        <v>PLCEA1421</v>
      </c>
      <c r="K316" s="43" t="str">
        <f>VLOOKUP($H316,'[7]Objective Codes'!$A$4:$F$197,4,FALSE)</f>
        <v>CLOSED LANDFILL SITES</v>
      </c>
      <c r="L316" s="43" t="str">
        <f>VLOOKUP($H316,'[7]Objective Codes'!$A$4:$F$197,5,FALSE)</f>
        <v>ROUGHDALES</v>
      </c>
      <c r="M316" s="43" t="str">
        <f>VLOOKUP($H316,'[7]Objective Codes'!$A$4:$F$197,6,FALSE)</f>
        <v>GENERAL</v>
      </c>
      <c r="N316" s="43" t="str">
        <f>VLOOKUP(I316,'[7]Subjective Codes'!$C$3:$D$133,2,FALSE)</f>
        <v>ELECTRICITY USAGE              .</v>
      </c>
      <c r="O316" s="22"/>
      <c r="P316" s="49">
        <v>1425</v>
      </c>
      <c r="Q316" s="44">
        <v>1500</v>
      </c>
      <c r="R316" s="44">
        <f t="shared" si="55"/>
        <v>75</v>
      </c>
      <c r="S316" s="45"/>
      <c r="T316" s="45"/>
      <c r="U316" s="45">
        <v>1575</v>
      </c>
      <c r="V316" s="45">
        <v>1655</v>
      </c>
      <c r="W316" s="49">
        <f t="shared" si="58"/>
        <v>155</v>
      </c>
      <c r="X316" s="49"/>
      <c r="AC316" s="45">
        <f>VLOOKUP(A:A,'[9]Bud Info 1.03 11am'!$1:$1048576,11,FALSE)</f>
        <v>1500</v>
      </c>
      <c r="AD316" s="44">
        <f t="shared" si="56"/>
        <v>0</v>
      </c>
    </row>
    <row r="317" spans="1:30" s="43" customFormat="1" x14ac:dyDescent="0.25">
      <c r="A317" s="45" t="str">
        <f t="shared" si="57"/>
        <v>PLCFA1410 Total</v>
      </c>
      <c r="B317" s="43" t="s">
        <v>706</v>
      </c>
      <c r="C317" s="46" t="s">
        <v>914</v>
      </c>
      <c r="D317" s="43" t="s">
        <v>706</v>
      </c>
      <c r="E317" s="43" t="s">
        <v>0</v>
      </c>
      <c r="F317" s="43" t="s">
        <v>194</v>
      </c>
      <c r="G317" s="43" t="s">
        <v>197</v>
      </c>
      <c r="H317" s="52" t="s">
        <v>108</v>
      </c>
      <c r="I317" s="54" t="s">
        <v>328</v>
      </c>
      <c r="J317" s="48" t="str">
        <f t="shared" si="72"/>
        <v>PLCFA1410</v>
      </c>
      <c r="K317" s="43" t="str">
        <f>VLOOKUP($H317,'[7]Objective Codes'!$A$4:$F$197,4,FALSE)</f>
        <v>CLOSED LANDFILL SITES</v>
      </c>
      <c r="L317" s="43" t="str">
        <f>VLOOKUP($H317,'[7]Objective Codes'!$A$4:$F$197,5,FALSE)</f>
        <v>SEFTON MEADOWS 3</v>
      </c>
      <c r="M317" s="43" t="str">
        <f>VLOOKUP($H317,'[7]Objective Codes'!$A$4:$F$197,6,FALSE)</f>
        <v>GENERAL</v>
      </c>
      <c r="O317" s="22"/>
      <c r="P317" s="49"/>
      <c r="Q317" s="44"/>
      <c r="R317" s="44">
        <f t="shared" si="55"/>
        <v>0</v>
      </c>
      <c r="S317" s="45"/>
      <c r="T317" s="45"/>
      <c r="U317" s="45"/>
      <c r="V317" s="45"/>
      <c r="W317" s="49">
        <f t="shared" si="58"/>
        <v>0</v>
      </c>
      <c r="X317" s="49"/>
      <c r="AC317" s="45"/>
      <c r="AD317" s="44">
        <f t="shared" si="56"/>
        <v>0</v>
      </c>
    </row>
    <row r="318" spans="1:30" s="43" customFormat="1" x14ac:dyDescent="0.25">
      <c r="A318" s="45" t="str">
        <f t="shared" si="57"/>
        <v>PLCFA1643 Total</v>
      </c>
      <c r="B318" s="43" t="s">
        <v>707</v>
      </c>
      <c r="C318" s="46" t="s">
        <v>914</v>
      </c>
      <c r="D318" s="43" t="s">
        <v>707</v>
      </c>
      <c r="E318" s="43" t="s">
        <v>0</v>
      </c>
      <c r="F318" s="43" t="s">
        <v>194</v>
      </c>
      <c r="G318" s="43" t="s">
        <v>197</v>
      </c>
      <c r="H318" s="43" t="s">
        <v>108</v>
      </c>
      <c r="I318" s="47" t="s">
        <v>198</v>
      </c>
      <c r="J318" s="48" t="str">
        <f t="shared" si="72"/>
        <v>PLCFA1643</v>
      </c>
      <c r="K318" s="43" t="str">
        <f>VLOOKUP($H318,'[7]Objective Codes'!$A$4:$F$197,4,FALSE)</f>
        <v>CLOSED LANDFILL SITES</v>
      </c>
      <c r="L318" s="43" t="str">
        <f>VLOOKUP($H318,'[7]Objective Codes'!$A$4:$F$197,5,FALSE)</f>
        <v>SEFTON MEADOWS 3</v>
      </c>
      <c r="M318" s="43" t="str">
        <f>VLOOKUP($H318,'[7]Objective Codes'!$A$4:$F$197,6,FALSE)</f>
        <v>GENERAL</v>
      </c>
      <c r="N318" s="43" t="str">
        <f>VLOOKUP(I318,'[7]Subjective Codes'!$C$3:$D$133,2,FALSE)</f>
        <v>MAINTENANCE CONTRACTS          .</v>
      </c>
      <c r="O318" s="22"/>
      <c r="P318" s="49">
        <v>3340</v>
      </c>
      <c r="Q318" s="44">
        <v>3882</v>
      </c>
      <c r="R318" s="44">
        <f t="shared" si="55"/>
        <v>542</v>
      </c>
      <c r="S318" s="45"/>
      <c r="T318" s="45"/>
      <c r="U318" s="45">
        <v>3926</v>
      </c>
      <c r="V318" s="45">
        <v>3972</v>
      </c>
      <c r="W318" s="49">
        <f t="shared" si="58"/>
        <v>90</v>
      </c>
      <c r="X318" s="49"/>
      <c r="AC318" s="45">
        <f>VLOOKUP(A:A,'[9]Bud Info 1.03 11am'!$1:$1048576,11,FALSE)</f>
        <v>3882</v>
      </c>
      <c r="AD318" s="44">
        <f t="shared" si="56"/>
        <v>0</v>
      </c>
    </row>
    <row r="319" spans="1:30" s="43" customFormat="1" x14ac:dyDescent="0.25">
      <c r="A319" s="45" t="str">
        <f t="shared" si="57"/>
        <v>PLCGA1643 Total</v>
      </c>
      <c r="B319" s="43" t="s">
        <v>708</v>
      </c>
      <c r="C319" s="46" t="s">
        <v>914</v>
      </c>
      <c r="D319" s="43" t="s">
        <v>708</v>
      </c>
      <c r="E319" s="43" t="s">
        <v>0</v>
      </c>
      <c r="F319" s="43" t="s">
        <v>194</v>
      </c>
      <c r="G319" s="43" t="s">
        <v>197</v>
      </c>
      <c r="H319" s="43" t="s">
        <v>109</v>
      </c>
      <c r="I319" s="47" t="s">
        <v>198</v>
      </c>
      <c r="J319" s="48" t="str">
        <f t="shared" si="72"/>
        <v>PLCGA1643</v>
      </c>
      <c r="K319" s="43" t="str">
        <f>VLOOKUP($H319,'[7]Objective Codes'!$A$4:$F$197,4,FALSE)</f>
        <v>CLOSED LANDFILL SITES</v>
      </c>
      <c r="L319" s="43" t="str">
        <f>VLOOKUP($H319,'[7]Objective Codes'!$A$4:$F$197,5,FALSE)</f>
        <v>SEFTON MEADOWS 2</v>
      </c>
      <c r="M319" s="43" t="str">
        <f>VLOOKUP($H319,'[7]Objective Codes'!$A$4:$F$197,6,FALSE)</f>
        <v>GENERAL</v>
      </c>
      <c r="N319" s="43" t="str">
        <f>VLOOKUP(I319,'[7]Subjective Codes'!$C$3:$D$133,2,FALSE)</f>
        <v>MAINTENANCE CONTRACTS          .</v>
      </c>
      <c r="O319" s="22"/>
      <c r="P319" s="49">
        <v>10870</v>
      </c>
      <c r="Q319" s="44">
        <v>6924</v>
      </c>
      <c r="R319" s="44">
        <f t="shared" si="55"/>
        <v>-3946</v>
      </c>
      <c r="S319" s="45"/>
      <c r="T319" s="45"/>
      <c r="U319" s="45">
        <v>7156</v>
      </c>
      <c r="V319" s="45">
        <v>7398</v>
      </c>
      <c r="W319" s="49">
        <f t="shared" si="58"/>
        <v>474</v>
      </c>
      <c r="X319" s="49"/>
      <c r="AC319" s="45">
        <f>VLOOKUP(A:A,'[9]Bud Info 1.03 11am'!$1:$1048576,11,FALSE)</f>
        <v>6924</v>
      </c>
      <c r="AD319" s="44">
        <f t="shared" si="56"/>
        <v>0</v>
      </c>
    </row>
    <row r="320" spans="1:30" s="43" customFormat="1" x14ac:dyDescent="0.25">
      <c r="A320" s="45" t="str">
        <f t="shared" si="57"/>
        <v>PLCHA1421 Total</v>
      </c>
      <c r="B320" s="43" t="s">
        <v>709</v>
      </c>
      <c r="C320" s="46" t="s">
        <v>914</v>
      </c>
      <c r="D320" s="43" t="s">
        <v>709</v>
      </c>
      <c r="E320" s="43" t="s">
        <v>0</v>
      </c>
      <c r="F320" s="43" t="s">
        <v>194</v>
      </c>
      <c r="G320" s="43" t="s">
        <v>195</v>
      </c>
      <c r="H320" s="43" t="s">
        <v>110</v>
      </c>
      <c r="I320" s="47" t="s">
        <v>146</v>
      </c>
      <c r="J320" s="48" t="str">
        <f t="shared" si="72"/>
        <v>PLCHA1421</v>
      </c>
      <c r="K320" s="43" t="str">
        <f>VLOOKUP($H320,'[7]Objective Codes'!$A$4:$F$197,4,FALSE)</f>
        <v>CLOSED LANDFILL SITES</v>
      </c>
      <c r="L320" s="43" t="str">
        <f>VLOOKUP($H320,'[7]Objective Codes'!$A$4:$F$197,5,FALSE)</f>
        <v>SEFTON MEADOWS GENERAL</v>
      </c>
      <c r="M320" s="43" t="str">
        <f>VLOOKUP($H320,'[7]Objective Codes'!$A$4:$F$197,6,FALSE)</f>
        <v>GENERAL</v>
      </c>
      <c r="N320" s="43" t="str">
        <f>VLOOKUP(I320,'[7]Subjective Codes'!$C$3:$D$133,2,FALSE)</f>
        <v>ELECTRICITY USAGE              .</v>
      </c>
      <c r="O320" s="22"/>
      <c r="P320" s="49">
        <v>11503</v>
      </c>
      <c r="Q320" s="44">
        <v>12100</v>
      </c>
      <c r="R320" s="44">
        <f t="shared" si="55"/>
        <v>597</v>
      </c>
      <c r="S320" s="45"/>
      <c r="T320" s="45"/>
      <c r="U320" s="45">
        <v>12700</v>
      </c>
      <c r="V320" s="45">
        <v>13340</v>
      </c>
      <c r="W320" s="49">
        <f t="shared" si="58"/>
        <v>1240</v>
      </c>
      <c r="X320" s="49"/>
      <c r="AC320" s="45">
        <f>VLOOKUP(A:A,'[9]Bud Info 1.03 11am'!$1:$1048576,11,FALSE)</f>
        <v>12100</v>
      </c>
      <c r="AD320" s="44">
        <f t="shared" si="56"/>
        <v>0</v>
      </c>
    </row>
    <row r="321" spans="1:30" s="43" customFormat="1" x14ac:dyDescent="0.25">
      <c r="A321" s="45" t="str">
        <f t="shared" si="57"/>
        <v>PLCHA1521 Total</v>
      </c>
      <c r="B321" s="43" t="s">
        <v>710</v>
      </c>
      <c r="C321" s="46" t="s">
        <v>914</v>
      </c>
      <c r="D321" s="43" t="s">
        <v>710</v>
      </c>
      <c r="E321" s="43" t="s">
        <v>0</v>
      </c>
      <c r="F321" s="43" t="s">
        <v>194</v>
      </c>
      <c r="G321" s="43" t="s">
        <v>196</v>
      </c>
      <c r="H321" s="43" t="s">
        <v>110</v>
      </c>
      <c r="I321" s="47" t="s">
        <v>150</v>
      </c>
      <c r="J321" s="48" t="str">
        <f t="shared" si="72"/>
        <v>PLCHA1521</v>
      </c>
      <c r="K321" s="43" t="str">
        <f>VLOOKUP($H321,'[7]Objective Codes'!$A$4:$F$197,4,FALSE)</f>
        <v>CLOSED LANDFILL SITES</v>
      </c>
      <c r="L321" s="43" t="str">
        <f>VLOOKUP($H321,'[7]Objective Codes'!$A$4:$F$197,5,FALSE)</f>
        <v>SEFTON MEADOWS GENERAL</v>
      </c>
      <c r="M321" s="43" t="str">
        <f>VLOOKUP($H321,'[7]Objective Codes'!$A$4:$F$197,6,FALSE)</f>
        <v>GENERAL</v>
      </c>
      <c r="N321" s="43" t="str">
        <f>VLOOKUP(I321,'[7]Subjective Codes'!$C$3:$D$133,2,FALSE)</f>
        <v>NON-METERED WATER              .</v>
      </c>
      <c r="O321" s="22"/>
      <c r="P321" s="49">
        <v>70000</v>
      </c>
      <c r="Q321" s="44">
        <v>87858</v>
      </c>
      <c r="R321" s="44">
        <f t="shared" si="55"/>
        <v>17858</v>
      </c>
      <c r="S321" s="45"/>
      <c r="T321" s="45"/>
      <c r="U321" s="45">
        <v>92250</v>
      </c>
      <c r="V321" s="45">
        <v>96860</v>
      </c>
      <c r="W321" s="49">
        <f t="shared" si="58"/>
        <v>9002</v>
      </c>
      <c r="X321" s="49"/>
      <c r="AC321" s="45">
        <f>VLOOKUP(A:A,'[9]Bud Info 1.03 11am'!$1:$1048576,11,FALSE)</f>
        <v>87858</v>
      </c>
      <c r="AD321" s="44">
        <f t="shared" si="56"/>
        <v>0</v>
      </c>
    </row>
    <row r="322" spans="1:30" s="43" customFormat="1" x14ac:dyDescent="0.25">
      <c r="A322" s="45" t="str">
        <f t="shared" si="57"/>
        <v>PHAAA7000 Total</v>
      </c>
      <c r="B322" s="43" t="s">
        <v>711</v>
      </c>
      <c r="C322" s="46" t="s">
        <v>914</v>
      </c>
      <c r="D322" s="43" t="s">
        <v>711</v>
      </c>
      <c r="E322" s="43" t="s">
        <v>0</v>
      </c>
      <c r="F322" s="43" t="s">
        <v>203</v>
      </c>
      <c r="G322" s="43" t="s">
        <v>26</v>
      </c>
      <c r="H322" s="43" t="s">
        <v>74</v>
      </c>
      <c r="I322" s="47" t="s">
        <v>204</v>
      </c>
      <c r="J322" s="48" t="str">
        <f t="shared" si="72"/>
        <v>PHAAA7000</v>
      </c>
      <c r="K322" s="43" t="str">
        <f>VLOOKUP($H322,'[7]Objective Codes'!$A$4:$F$197,4,FALSE)</f>
        <v>[WRC] GENERAL</v>
      </c>
      <c r="L322" s="43" t="str">
        <f>VLOOKUP($H322,'[7]Objective Codes'!$A$4:$F$197,5,FALSE)</f>
        <v>GENERAL</v>
      </c>
      <c r="M322" s="43" t="str">
        <f>VLOOKUP($H322,'[7]Objective Codes'!$A$4:$F$197,6,FALSE)</f>
        <v>GENERAL</v>
      </c>
      <c r="N322" s="43" t="str">
        <f>VLOOKUP(I322,'[7]Subjective Codes'!$C$3:$D$133,2,FALSE)</f>
        <v>DEFERRED CHARGES               .</v>
      </c>
      <c r="O322" s="22"/>
      <c r="P322" s="49"/>
      <c r="Q322" s="44">
        <f>1854707+59483</f>
        <v>1914190</v>
      </c>
      <c r="R322" s="44">
        <f t="shared" si="55"/>
        <v>1914190</v>
      </c>
      <c r="S322" s="45"/>
      <c r="T322" s="45"/>
      <c r="U322" s="45"/>
      <c r="V322" s="45"/>
      <c r="W322" s="49">
        <f t="shared" si="58"/>
        <v>-1914190</v>
      </c>
      <c r="X322" s="49"/>
      <c r="AC322" s="45">
        <f>VLOOKUP(A:A,'[9]Bud Info 1.03 11am'!$1:$1048576,11,FALSE)</f>
        <v>1914190</v>
      </c>
      <c r="AD322" s="44">
        <f t="shared" si="56"/>
        <v>0</v>
      </c>
    </row>
    <row r="323" spans="1:30" s="43" customFormat="1" x14ac:dyDescent="0.25">
      <c r="A323" s="45" t="str">
        <f t="shared" si="57"/>
        <v>PHAAA7005 Total</v>
      </c>
      <c r="B323" s="43" t="s">
        <v>712</v>
      </c>
      <c r="C323" s="46" t="s">
        <v>914</v>
      </c>
      <c r="D323" s="43" t="s">
        <v>712</v>
      </c>
      <c r="E323" s="43" t="s">
        <v>0</v>
      </c>
      <c r="F323" s="43" t="s">
        <v>203</v>
      </c>
      <c r="G323" s="43" t="s">
        <v>346</v>
      </c>
      <c r="H323" s="52" t="s">
        <v>74</v>
      </c>
      <c r="I323" s="54" t="s">
        <v>343</v>
      </c>
      <c r="J323" s="48" t="str">
        <f t="shared" si="72"/>
        <v>PHAAA7005</v>
      </c>
      <c r="K323" s="43" t="str">
        <f>VLOOKUP($H323,'[7]Objective Codes'!$A$4:$F$197,4,FALSE)</f>
        <v>[WRC] GENERAL</v>
      </c>
      <c r="L323" s="43" t="str">
        <f>VLOOKUP($H323,'[7]Objective Codes'!$A$4:$F$197,5,FALSE)</f>
        <v>GENERAL</v>
      </c>
      <c r="M323" s="43" t="str">
        <f>VLOOKUP($H323,'[7]Objective Codes'!$A$4:$F$197,6,FALSE)</f>
        <v>GENERAL</v>
      </c>
      <c r="N323" s="43" t="str">
        <f>VLOOKUP(I323,'[7]Subjective Codes'!$C$3:$D$133,2,FALSE)</f>
        <v>IMPAIRMENT</v>
      </c>
      <c r="O323" s="22"/>
      <c r="P323" s="49"/>
      <c r="Q323" s="44"/>
      <c r="R323" s="44">
        <f t="shared" si="55"/>
        <v>0</v>
      </c>
      <c r="S323" s="45"/>
      <c r="T323" s="45"/>
      <c r="U323" s="45"/>
      <c r="V323" s="45"/>
      <c r="W323" s="49">
        <f t="shared" si="58"/>
        <v>0</v>
      </c>
      <c r="X323" s="49"/>
      <c r="AC323" s="45"/>
      <c r="AD323" s="44">
        <f t="shared" si="56"/>
        <v>0</v>
      </c>
    </row>
    <row r="324" spans="1:30" s="43" customFormat="1" x14ac:dyDescent="0.25">
      <c r="A324" s="45" t="str">
        <f t="shared" si="57"/>
        <v>PHAAA9350 Total</v>
      </c>
      <c r="B324" s="43" t="s">
        <v>713</v>
      </c>
      <c r="C324" s="46" t="s">
        <v>914</v>
      </c>
      <c r="D324" s="43" t="s">
        <v>713</v>
      </c>
      <c r="E324" s="43" t="s">
        <v>0</v>
      </c>
      <c r="F324" s="43" t="s">
        <v>203</v>
      </c>
      <c r="G324" s="43" t="s">
        <v>27</v>
      </c>
      <c r="H324" s="43" t="s">
        <v>74</v>
      </c>
      <c r="I324" s="47" t="s">
        <v>193</v>
      </c>
      <c r="J324" s="48" t="str">
        <f t="shared" si="72"/>
        <v>PHAAA9350</v>
      </c>
      <c r="K324" s="43" t="str">
        <f>VLOOKUP($H324,'[7]Objective Codes'!$A$4:$F$197,4,FALSE)</f>
        <v>[WRC] GENERAL</v>
      </c>
      <c r="L324" s="43" t="str">
        <f>VLOOKUP($H324,'[7]Objective Codes'!$A$4:$F$197,5,FALSE)</f>
        <v>GENERAL</v>
      </c>
      <c r="M324" s="43" t="str">
        <f>VLOOKUP($H324,'[7]Objective Codes'!$A$4:$F$197,6,FALSE)</f>
        <v>GENERAL</v>
      </c>
      <c r="N324" s="43" t="e">
        <f>VLOOKUP(I324,'[7]Subjective Codes'!$C$3:$D$133,2,FALSE)</f>
        <v>#N/A</v>
      </c>
      <c r="O324" s="22"/>
      <c r="P324" s="49"/>
      <c r="Q324" s="44"/>
      <c r="R324" s="44">
        <f t="shared" si="55"/>
        <v>0</v>
      </c>
      <c r="S324" s="45"/>
      <c r="T324" s="45"/>
      <c r="U324" s="45"/>
      <c r="V324" s="45"/>
      <c r="W324" s="49">
        <f t="shared" si="58"/>
        <v>0</v>
      </c>
      <c r="X324" s="49"/>
      <c r="AC324" s="45"/>
      <c r="AD324" s="44">
        <f t="shared" si="56"/>
        <v>0</v>
      </c>
    </row>
    <row r="325" spans="1:30" s="43" customFormat="1" x14ac:dyDescent="0.25">
      <c r="A325" s="45" t="str">
        <f t="shared" si="57"/>
        <v>PHBAA1500 Total</v>
      </c>
      <c r="B325" s="43" t="s">
        <v>714</v>
      </c>
      <c r="C325" s="46" t="s">
        <v>914</v>
      </c>
      <c r="D325" s="43" t="s">
        <v>714</v>
      </c>
      <c r="E325" s="43" t="s">
        <v>0</v>
      </c>
      <c r="F325" s="43" t="s">
        <v>203</v>
      </c>
      <c r="G325" s="43" t="s">
        <v>24</v>
      </c>
      <c r="H325" s="43" t="s">
        <v>135</v>
      </c>
      <c r="I325" s="47" t="s">
        <v>147</v>
      </c>
      <c r="J325" s="48" t="str">
        <f t="shared" si="72"/>
        <v>PHBAA1500</v>
      </c>
      <c r="K325" s="43" t="str">
        <f>VLOOKUP($H325,'[7]Objective Codes'!$A$4:$F$197,4,FALSE)</f>
        <v>WEST KIRKBY</v>
      </c>
      <c r="L325" s="43" t="str">
        <f>VLOOKUP($H325,'[7]Objective Codes'!$A$4:$F$197,5,FALSE)</f>
        <v>GENERAL</v>
      </c>
      <c r="M325" s="43" t="str">
        <f>VLOOKUP($H325,'[7]Objective Codes'!$A$4:$F$197,6,FALSE)</f>
        <v>GENERAL</v>
      </c>
      <c r="N325" s="43" t="str">
        <f>VLOOKUP(I325,'[7]Subjective Codes'!$C$3:$D$133,2,FALSE)</f>
        <v>ANNUAL RENTS                   .</v>
      </c>
      <c r="O325" s="22"/>
      <c r="P325" s="49">
        <v>5000</v>
      </c>
      <c r="Q325" s="44">
        <v>5250</v>
      </c>
      <c r="R325" s="44">
        <f t="shared" si="55"/>
        <v>250</v>
      </c>
      <c r="S325" s="45"/>
      <c r="T325" s="45"/>
      <c r="U325" s="45">
        <v>5500</v>
      </c>
      <c r="V325" s="45">
        <v>5500</v>
      </c>
      <c r="W325" s="49">
        <f t="shared" si="58"/>
        <v>250</v>
      </c>
      <c r="X325" s="49"/>
      <c r="AC325" s="45">
        <f>VLOOKUP(A:A,'[9]Bud Info 1.03 11am'!$1:$1048576,11,FALSE)</f>
        <v>5250</v>
      </c>
      <c r="AD325" s="44">
        <f t="shared" si="56"/>
        <v>0</v>
      </c>
    </row>
    <row r="326" spans="1:30" s="43" customFormat="1" x14ac:dyDescent="0.25">
      <c r="A326" s="45" t="str">
        <f t="shared" si="57"/>
        <v>PHBAA1510 Total</v>
      </c>
      <c r="B326" s="43" t="s">
        <v>715</v>
      </c>
      <c r="C326" s="46" t="s">
        <v>914</v>
      </c>
      <c r="D326" s="43" t="s">
        <v>715</v>
      </c>
      <c r="E326" s="43" t="s">
        <v>0</v>
      </c>
      <c r="F326" s="43" t="s">
        <v>203</v>
      </c>
      <c r="G326" s="43" t="s">
        <v>25</v>
      </c>
      <c r="H326" s="52" t="s">
        <v>135</v>
      </c>
      <c r="I326" s="53">
        <v>1510</v>
      </c>
      <c r="J326" s="48" t="str">
        <f t="shared" si="72"/>
        <v>PHBAA1510</v>
      </c>
      <c r="K326" s="43" t="str">
        <f>VLOOKUP($H326,'[7]Objective Codes'!$A$4:$F$197,4,FALSE)</f>
        <v>WEST KIRKBY</v>
      </c>
      <c r="L326" s="43" t="str">
        <f>VLOOKUP($H326,'[7]Objective Codes'!$A$4:$F$197,5,FALSE)</f>
        <v>GENERAL</v>
      </c>
      <c r="M326" s="43" t="str">
        <f>VLOOKUP($H326,'[7]Objective Codes'!$A$4:$F$197,6,FALSE)</f>
        <v>GENERAL</v>
      </c>
      <c r="N326" s="43" t="e">
        <f>VLOOKUP(I326,'[7]Subjective Codes'!$C$3:$D$133,2,FALSE)</f>
        <v>#N/A</v>
      </c>
      <c r="O326" s="22"/>
      <c r="P326" s="49">
        <v>10190.5</v>
      </c>
      <c r="Q326" s="44">
        <v>10479.75</v>
      </c>
      <c r="R326" s="44">
        <f t="shared" si="55"/>
        <v>289.25</v>
      </c>
      <c r="S326" s="45"/>
      <c r="T326" s="45"/>
      <c r="U326" s="45">
        <v>11003.74</v>
      </c>
      <c r="V326" s="45">
        <v>11333.85</v>
      </c>
      <c r="W326" s="49">
        <f t="shared" si="58"/>
        <v>854.10000000000036</v>
      </c>
      <c r="X326" s="49"/>
      <c r="AC326" s="45">
        <f>VLOOKUP(A:A,'[9]Bud Info 1.03 11am'!$1:$1048576,11,FALSE)</f>
        <v>10480</v>
      </c>
      <c r="AD326" s="44">
        <f t="shared" si="56"/>
        <v>-0.25</v>
      </c>
    </row>
    <row r="327" spans="1:30" s="43" customFormat="1" x14ac:dyDescent="0.25">
      <c r="A327" s="45" t="str">
        <f t="shared" si="57"/>
        <v>PHBAA3459 Total</v>
      </c>
      <c r="B327" s="43" t="s">
        <v>716</v>
      </c>
      <c r="C327" s="46" t="s">
        <v>914</v>
      </c>
      <c r="D327" s="43" t="s">
        <v>716</v>
      </c>
      <c r="E327" s="43" t="s">
        <v>0</v>
      </c>
      <c r="F327" s="43" t="s">
        <v>203</v>
      </c>
      <c r="G327" s="43" t="s">
        <v>25</v>
      </c>
      <c r="H327" s="52" t="s">
        <v>135</v>
      </c>
      <c r="I327" s="53">
        <v>3459</v>
      </c>
      <c r="J327" s="48" t="str">
        <f t="shared" si="72"/>
        <v>PHBAA3459</v>
      </c>
      <c r="K327" s="43" t="str">
        <f>VLOOKUP($H327,'[7]Objective Codes'!$A$4:$F$197,4,FALSE)</f>
        <v>WEST KIRKBY</v>
      </c>
      <c r="L327" s="43" t="str">
        <f>VLOOKUP($H327,'[7]Objective Codes'!$A$4:$F$197,5,FALSE)</f>
        <v>GENERAL</v>
      </c>
      <c r="M327" s="43" t="str">
        <f>VLOOKUP($H327,'[7]Objective Codes'!$A$4:$F$197,6,FALSE)</f>
        <v>GENERAL</v>
      </c>
      <c r="N327" s="43" t="e">
        <f>VLOOKUP(I327,'[7]Subjective Codes'!$C$3:$D$133,2,FALSE)</f>
        <v>#N/A</v>
      </c>
      <c r="O327" s="22"/>
      <c r="P327" s="49"/>
      <c r="Q327" s="44"/>
      <c r="R327" s="44">
        <f t="shared" si="55"/>
        <v>0</v>
      </c>
      <c r="S327" s="45"/>
      <c r="T327" s="45"/>
      <c r="U327" s="45"/>
      <c r="V327" s="45"/>
      <c r="W327" s="49">
        <f t="shared" si="58"/>
        <v>0</v>
      </c>
      <c r="X327" s="49"/>
      <c r="AC327" s="45"/>
      <c r="AD327" s="44">
        <f t="shared" ref="AD327:AD390" si="73">+Q327-AC327</f>
        <v>0</v>
      </c>
    </row>
    <row r="328" spans="1:30" s="43" customFormat="1" x14ac:dyDescent="0.25">
      <c r="A328" s="45" t="str">
        <f t="shared" si="57"/>
        <v>PHDAA1500 Total</v>
      </c>
      <c r="B328" s="43" t="s">
        <v>717</v>
      </c>
      <c r="C328" s="46" t="s">
        <v>914</v>
      </c>
      <c r="D328" s="43" t="s">
        <v>717</v>
      </c>
      <c r="E328" s="43" t="s">
        <v>0</v>
      </c>
      <c r="F328" s="43" t="s">
        <v>203</v>
      </c>
      <c r="G328" s="43" t="s">
        <v>24</v>
      </c>
      <c r="H328" s="43" t="s">
        <v>136</v>
      </c>
      <c r="I328" s="47" t="s">
        <v>147</v>
      </c>
      <c r="J328" s="48" t="str">
        <f t="shared" si="72"/>
        <v>PHDAA1500</v>
      </c>
      <c r="K328" s="43" t="str">
        <f>VLOOKUP($H328,'[7]Objective Codes'!$A$4:$F$197,4,FALSE)</f>
        <v>SOUTHERNS LANE</v>
      </c>
      <c r="L328" s="43" t="str">
        <f>VLOOKUP($H328,'[7]Objective Codes'!$A$4:$F$197,5,FALSE)</f>
        <v>GENERAL</v>
      </c>
      <c r="M328" s="43" t="str">
        <f>VLOOKUP($H328,'[7]Objective Codes'!$A$4:$F$197,6,FALSE)</f>
        <v>GENERAL</v>
      </c>
      <c r="N328" s="43" t="str">
        <f>VLOOKUP(I328,'[7]Subjective Codes'!$C$3:$D$133,2,FALSE)</f>
        <v>ANNUAL RENTS                   .</v>
      </c>
      <c r="O328" s="22"/>
      <c r="P328" s="49">
        <v>4584</v>
      </c>
      <c r="Q328" s="44">
        <v>2292</v>
      </c>
      <c r="R328" s="44">
        <f t="shared" si="55"/>
        <v>-2292</v>
      </c>
      <c r="S328" s="45"/>
      <c r="T328" s="45"/>
      <c r="U328" s="45"/>
      <c r="V328" s="45"/>
      <c r="W328" s="49">
        <f t="shared" si="58"/>
        <v>-2292</v>
      </c>
      <c r="X328" s="49"/>
      <c r="AC328" s="45">
        <f>VLOOKUP(A:A,'[9]Bud Info 1.03 11am'!$1:$1048576,11,FALSE)</f>
        <v>2292</v>
      </c>
      <c r="AD328" s="44">
        <f t="shared" si="73"/>
        <v>0</v>
      </c>
    </row>
    <row r="329" spans="1:30" s="43" customFormat="1" x14ac:dyDescent="0.25">
      <c r="A329" s="45" t="str">
        <f t="shared" si="57"/>
        <v>PHDAA1510 Total</v>
      </c>
      <c r="B329" s="43" t="s">
        <v>718</v>
      </c>
      <c r="C329" s="46" t="s">
        <v>914</v>
      </c>
      <c r="D329" s="43" t="s">
        <v>718</v>
      </c>
      <c r="E329" s="43" t="s">
        <v>0</v>
      </c>
      <c r="F329" s="43" t="s">
        <v>203</v>
      </c>
      <c r="G329" s="43" t="s">
        <v>25</v>
      </c>
      <c r="H329" s="52" t="s">
        <v>136</v>
      </c>
      <c r="I329" s="53">
        <v>1510</v>
      </c>
      <c r="J329" s="48" t="str">
        <f t="shared" si="72"/>
        <v>PHDAA1510</v>
      </c>
      <c r="K329" s="43" t="str">
        <f>VLOOKUP($H329,'[7]Objective Codes'!$A$4:$F$197,4,FALSE)</f>
        <v>SOUTHERNS LANE</v>
      </c>
      <c r="L329" s="43" t="str">
        <f>VLOOKUP($H329,'[7]Objective Codes'!$A$4:$F$197,5,FALSE)</f>
        <v>GENERAL</v>
      </c>
      <c r="M329" s="43" t="str">
        <f>VLOOKUP($H329,'[7]Objective Codes'!$A$4:$F$197,6,FALSE)</f>
        <v>GENERAL</v>
      </c>
      <c r="O329" s="22"/>
      <c r="P329" s="49">
        <v>3195</v>
      </c>
      <c r="Q329" s="44">
        <v>1643.65</v>
      </c>
      <c r="R329" s="44">
        <f t="shared" ref="R329:R394" si="74">Q329-P329</f>
        <v>-1551.35</v>
      </c>
      <c r="S329" s="45"/>
      <c r="T329" s="45"/>
      <c r="U329" s="45"/>
      <c r="V329" s="45"/>
      <c r="W329" s="49">
        <f t="shared" si="58"/>
        <v>-1643.65</v>
      </c>
      <c r="X329" s="49"/>
      <c r="AC329" s="45">
        <f>VLOOKUP(A:A,'[9]Bud Info 1.03 11am'!$1:$1048576,11,FALSE)</f>
        <v>1644</v>
      </c>
      <c r="AD329" s="44">
        <f t="shared" si="73"/>
        <v>-0.34999999999990905</v>
      </c>
    </row>
    <row r="330" spans="1:30" s="43" customFormat="1" x14ac:dyDescent="0.25">
      <c r="A330" s="45" t="str">
        <f t="shared" si="57"/>
        <v>PHDAA3400 Total</v>
      </c>
      <c r="B330" s="43" t="s">
        <v>719</v>
      </c>
      <c r="C330" s="46" t="s">
        <v>914</v>
      </c>
      <c r="D330" s="43" t="s">
        <v>719</v>
      </c>
      <c r="E330" s="43" t="s">
        <v>0</v>
      </c>
      <c r="F330" s="43" t="s">
        <v>203</v>
      </c>
      <c r="G330" s="43" t="s">
        <v>24</v>
      </c>
      <c r="H330" s="52" t="s">
        <v>136</v>
      </c>
      <c r="I330" s="53">
        <v>3400</v>
      </c>
      <c r="J330" s="48" t="str">
        <f t="shared" si="72"/>
        <v>PHDAA3400</v>
      </c>
      <c r="K330" s="43" t="str">
        <f>VLOOKUP($H330,'[7]Objective Codes'!$A$4:$F$197,4,FALSE)</f>
        <v>SOUTHERNS LANE</v>
      </c>
      <c r="L330" s="43" t="str">
        <f>VLOOKUP($H330,'[7]Objective Codes'!$A$4:$F$197,5,FALSE)</f>
        <v>GENERAL</v>
      </c>
      <c r="M330" s="43" t="str">
        <f>VLOOKUP($H330,'[7]Objective Codes'!$A$4:$F$197,6,FALSE)</f>
        <v>GENERAL</v>
      </c>
      <c r="O330" s="22"/>
      <c r="P330" s="49"/>
      <c r="Q330" s="44"/>
      <c r="R330" s="44">
        <f t="shared" si="74"/>
        <v>0</v>
      </c>
      <c r="S330" s="45"/>
      <c r="T330" s="45"/>
      <c r="U330" s="45"/>
      <c r="V330" s="45"/>
      <c r="W330" s="49">
        <f t="shared" si="58"/>
        <v>0</v>
      </c>
      <c r="X330" s="49"/>
      <c r="AC330" s="45"/>
      <c r="AD330" s="44">
        <f t="shared" si="73"/>
        <v>0</v>
      </c>
    </row>
    <row r="331" spans="1:30" s="43" customFormat="1" x14ac:dyDescent="0.25">
      <c r="A331" s="45" t="str">
        <f t="shared" ref="A331:A396" si="75">CONCATENATE(B331,C331)</f>
        <v>PHEAA1500 Total</v>
      </c>
      <c r="B331" s="43" t="s">
        <v>720</v>
      </c>
      <c r="C331" s="46" t="s">
        <v>914</v>
      </c>
      <c r="D331" s="43" t="s">
        <v>720</v>
      </c>
      <c r="E331" s="43" t="s">
        <v>0</v>
      </c>
      <c r="F331" s="43" t="s">
        <v>203</v>
      </c>
      <c r="G331" s="43" t="s">
        <v>24</v>
      </c>
      <c r="H331" s="43" t="s">
        <v>75</v>
      </c>
      <c r="I331" s="47" t="s">
        <v>147</v>
      </c>
      <c r="J331" s="48" t="str">
        <f t="shared" si="72"/>
        <v>PHEAA1500</v>
      </c>
      <c r="K331" s="43" t="str">
        <f>VLOOKUP($H331,'[7]Objective Codes'!$A$4:$F$197,4,FALSE)</f>
        <v>TASKER TERRACE</v>
      </c>
      <c r="L331" s="43" t="str">
        <f>VLOOKUP($H331,'[7]Objective Codes'!$A$4:$F$197,5,FALSE)</f>
        <v>GENERAL</v>
      </c>
      <c r="M331" s="43" t="str">
        <f>VLOOKUP($H331,'[7]Objective Codes'!$A$4:$F$197,6,FALSE)</f>
        <v>GENERAL</v>
      </c>
      <c r="N331" s="43" t="str">
        <f>VLOOKUP(I331,'[7]Subjective Codes'!$C$3:$D$133,2,FALSE)</f>
        <v>ANNUAL RENTS                   .</v>
      </c>
      <c r="O331" s="22"/>
      <c r="P331" s="49">
        <v>9300</v>
      </c>
      <c r="Q331" s="44">
        <v>10230</v>
      </c>
      <c r="R331" s="44">
        <f t="shared" si="74"/>
        <v>930</v>
      </c>
      <c r="S331" s="45"/>
      <c r="T331" s="45"/>
      <c r="U331" s="45">
        <v>10230</v>
      </c>
      <c r="V331" s="45">
        <v>10230</v>
      </c>
      <c r="W331" s="49">
        <f t="shared" ref="W331:W396" si="76">+V331-Q331</f>
        <v>0</v>
      </c>
      <c r="X331" s="49"/>
      <c r="AC331" s="45">
        <f>VLOOKUP(A:A,'[9]Bud Info 1.03 11am'!$1:$1048576,11,FALSE)</f>
        <v>10230</v>
      </c>
      <c r="AD331" s="44">
        <f t="shared" si="73"/>
        <v>0</v>
      </c>
    </row>
    <row r="332" spans="1:30" s="43" customFormat="1" x14ac:dyDescent="0.25">
      <c r="A332" s="45" t="str">
        <f t="shared" si="75"/>
        <v>PHEAA1510 Total</v>
      </c>
      <c r="B332" s="43" t="s">
        <v>721</v>
      </c>
      <c r="C332" s="46" t="s">
        <v>914</v>
      </c>
      <c r="D332" s="43" t="s">
        <v>721</v>
      </c>
      <c r="E332" s="43" t="s">
        <v>0</v>
      </c>
      <c r="F332" s="43" t="s">
        <v>203</v>
      </c>
      <c r="G332" s="43" t="s">
        <v>25</v>
      </c>
      <c r="H332" s="52" t="s">
        <v>75</v>
      </c>
      <c r="I332" s="53">
        <v>1510</v>
      </c>
      <c r="J332" s="48" t="str">
        <f t="shared" si="72"/>
        <v>PHEAA1510</v>
      </c>
      <c r="K332" s="43" t="str">
        <f>VLOOKUP($H332,'[7]Objective Codes'!$A$4:$F$197,4,FALSE)</f>
        <v>TASKER TERRACE</v>
      </c>
      <c r="L332" s="43" t="str">
        <f>VLOOKUP($H332,'[7]Objective Codes'!$A$4:$F$197,5,FALSE)</f>
        <v>GENERAL</v>
      </c>
      <c r="M332" s="43" t="str">
        <f>VLOOKUP($H332,'[7]Objective Codes'!$A$4:$F$197,6,FALSE)</f>
        <v>GENERAL</v>
      </c>
      <c r="O332" s="22"/>
      <c r="P332" s="49">
        <v>7425</v>
      </c>
      <c r="Q332" s="44">
        <v>7639.5</v>
      </c>
      <c r="R332" s="44">
        <f t="shared" si="74"/>
        <v>214.5</v>
      </c>
      <c r="S332" s="45"/>
      <c r="T332" s="45"/>
      <c r="U332" s="45">
        <v>8021.48</v>
      </c>
      <c r="V332" s="45">
        <v>8262.1200000000008</v>
      </c>
      <c r="W332" s="49">
        <f t="shared" si="76"/>
        <v>622.6200000000008</v>
      </c>
      <c r="X332" s="49"/>
      <c r="AC332" s="45">
        <f>VLOOKUP(A:A,'[9]Bud Info 1.03 11am'!$1:$1048576,11,FALSE)</f>
        <v>7640</v>
      </c>
      <c r="AD332" s="44">
        <f t="shared" si="73"/>
        <v>-0.5</v>
      </c>
    </row>
    <row r="333" spans="1:30" s="43" customFormat="1" x14ac:dyDescent="0.25">
      <c r="A333" s="45" t="str">
        <f t="shared" si="75"/>
        <v>PHEAA3400 Total</v>
      </c>
      <c r="B333" s="43" t="s">
        <v>722</v>
      </c>
      <c r="C333" s="46" t="s">
        <v>914</v>
      </c>
      <c r="D333" s="43" t="s">
        <v>722</v>
      </c>
      <c r="E333" s="43" t="s">
        <v>0</v>
      </c>
      <c r="F333" s="43" t="s">
        <v>203</v>
      </c>
      <c r="G333" s="43" t="s">
        <v>24</v>
      </c>
      <c r="H333" s="52" t="s">
        <v>75</v>
      </c>
      <c r="I333" s="53">
        <v>3400</v>
      </c>
      <c r="J333" s="48" t="str">
        <f t="shared" si="72"/>
        <v>PHEAA3400</v>
      </c>
      <c r="K333" s="43" t="str">
        <f>VLOOKUP($H333,'[7]Objective Codes'!$A$4:$F$197,4,FALSE)</f>
        <v>TASKER TERRACE</v>
      </c>
      <c r="L333" s="43" t="str">
        <f>VLOOKUP($H333,'[7]Objective Codes'!$A$4:$F$197,5,FALSE)</f>
        <v>GENERAL</v>
      </c>
      <c r="M333" s="43" t="str">
        <f>VLOOKUP($H333,'[7]Objective Codes'!$A$4:$F$197,6,FALSE)</f>
        <v>GENERAL</v>
      </c>
      <c r="O333" s="22"/>
      <c r="P333" s="49"/>
      <c r="Q333" s="44"/>
      <c r="R333" s="44">
        <f t="shared" si="74"/>
        <v>0</v>
      </c>
      <c r="S333" s="45"/>
      <c r="T333" s="45"/>
      <c r="U333" s="45"/>
      <c r="V333" s="45"/>
      <c r="W333" s="49">
        <f t="shared" si="76"/>
        <v>0</v>
      </c>
      <c r="X333" s="49"/>
      <c r="AC333" s="45"/>
      <c r="AD333" s="44">
        <f t="shared" si="73"/>
        <v>0</v>
      </c>
    </row>
    <row r="334" spans="1:30" s="43" customFormat="1" x14ac:dyDescent="0.25">
      <c r="A334" s="45" t="str">
        <f t="shared" si="75"/>
        <v>PHFAA1500 Total</v>
      </c>
      <c r="B334" s="43" t="s">
        <v>723</v>
      </c>
      <c r="C334" s="46" t="s">
        <v>914</v>
      </c>
      <c r="D334" s="43" t="s">
        <v>723</v>
      </c>
      <c r="E334" s="43" t="s">
        <v>0</v>
      </c>
      <c r="F334" s="43" t="s">
        <v>203</v>
      </c>
      <c r="G334" s="43" t="s">
        <v>24</v>
      </c>
      <c r="H334" s="43" t="s">
        <v>76</v>
      </c>
      <c r="I334" s="47" t="s">
        <v>147</v>
      </c>
      <c r="J334" s="48" t="str">
        <f t="shared" si="72"/>
        <v>PHFAA1500</v>
      </c>
      <c r="K334" s="43" t="str">
        <f>VLOOKUP($H334,'[7]Objective Codes'!$A$4:$F$197,4,FALSE)</f>
        <v>KIRKBY</v>
      </c>
      <c r="L334" s="43" t="str">
        <f>VLOOKUP($H334,'[7]Objective Codes'!$A$4:$F$197,5,FALSE)</f>
        <v>GENERAL</v>
      </c>
      <c r="M334" s="43" t="str">
        <f>VLOOKUP($H334,'[7]Objective Codes'!$A$4:$F$197,6,FALSE)</f>
        <v>GENERAL</v>
      </c>
      <c r="N334" s="43" t="str">
        <f>VLOOKUP(I334,'[7]Subjective Codes'!$C$3:$D$133,2,FALSE)</f>
        <v>ANNUAL RENTS                   .</v>
      </c>
      <c r="O334" s="22"/>
      <c r="P334" s="49"/>
      <c r="Q334" s="44"/>
      <c r="R334" s="44">
        <f t="shared" si="74"/>
        <v>0</v>
      </c>
      <c r="S334" s="45"/>
      <c r="T334" s="45"/>
      <c r="U334" s="45"/>
      <c r="V334" s="45"/>
      <c r="W334" s="49">
        <f t="shared" si="76"/>
        <v>0</v>
      </c>
      <c r="X334" s="49"/>
      <c r="AC334" s="45"/>
      <c r="AD334" s="44">
        <f t="shared" si="73"/>
        <v>0</v>
      </c>
    </row>
    <row r="335" spans="1:30" s="43" customFormat="1" x14ac:dyDescent="0.25">
      <c r="A335" s="45" t="str">
        <f t="shared" si="75"/>
        <v>PHFAA1510 Total</v>
      </c>
      <c r="B335" s="43" t="s">
        <v>724</v>
      </c>
      <c r="C335" s="46" t="s">
        <v>914</v>
      </c>
      <c r="D335" s="43" t="s">
        <v>724</v>
      </c>
      <c r="E335" s="43" t="s">
        <v>0</v>
      </c>
      <c r="F335" s="43" t="s">
        <v>203</v>
      </c>
      <c r="G335" s="43" t="s">
        <v>25</v>
      </c>
      <c r="H335" s="43" t="s">
        <v>76</v>
      </c>
      <c r="I335" s="47" t="s">
        <v>148</v>
      </c>
      <c r="J335" s="48" t="str">
        <f t="shared" si="72"/>
        <v>PHFAA1510</v>
      </c>
      <c r="K335" s="43" t="str">
        <f>VLOOKUP($H335,'[7]Objective Codes'!$A$4:$F$197,4,FALSE)</f>
        <v>KIRKBY</v>
      </c>
      <c r="L335" s="43" t="str">
        <f>VLOOKUP($H335,'[7]Objective Codes'!$A$4:$F$197,5,FALSE)</f>
        <v>GENERAL</v>
      </c>
      <c r="M335" s="43" t="str">
        <f>VLOOKUP($H335,'[7]Objective Codes'!$A$4:$F$197,6,FALSE)</f>
        <v>GENERAL</v>
      </c>
      <c r="N335" s="43" t="str">
        <f>VLOOKUP(I335,'[7]Subjective Codes'!$C$3:$D$133,2,FALSE)</f>
        <v>RATES                          .</v>
      </c>
      <c r="O335" s="22"/>
      <c r="P335" s="49"/>
      <c r="Q335" s="44">
        <v>2500</v>
      </c>
      <c r="R335" s="44">
        <f t="shared" si="74"/>
        <v>2500</v>
      </c>
      <c r="S335" s="45"/>
      <c r="T335" s="45"/>
      <c r="U335" s="45"/>
      <c r="V335" s="45"/>
      <c r="W335" s="49">
        <f t="shared" si="76"/>
        <v>-2500</v>
      </c>
      <c r="X335" s="49"/>
      <c r="AC335" s="45">
        <f>VLOOKUP(A:A,'[9]Bud Info 1.03 11am'!$1:$1048576,11,FALSE)</f>
        <v>2500</v>
      </c>
      <c r="AD335" s="44">
        <f t="shared" si="73"/>
        <v>0</v>
      </c>
    </row>
    <row r="336" spans="1:30" s="43" customFormat="1" x14ac:dyDescent="0.25">
      <c r="A336" s="45" t="str">
        <f t="shared" si="75"/>
        <v>PHFAA3910 Total</v>
      </c>
      <c r="B336" s="43" t="s">
        <v>725</v>
      </c>
      <c r="C336" s="46" t="s">
        <v>914</v>
      </c>
      <c r="D336" s="43" t="s">
        <v>725</v>
      </c>
      <c r="E336" s="43" t="s">
        <v>0</v>
      </c>
      <c r="F336" s="43" t="s">
        <v>203</v>
      </c>
      <c r="G336" s="43" t="s">
        <v>25</v>
      </c>
      <c r="H336" s="52" t="s">
        <v>76</v>
      </c>
      <c r="I336" s="53">
        <v>3910</v>
      </c>
      <c r="J336" s="48" t="str">
        <f t="shared" si="72"/>
        <v>PHFAA3910</v>
      </c>
      <c r="K336" s="43" t="str">
        <f>VLOOKUP($H336,'[7]Objective Codes'!$A$4:$F$197,4,FALSE)</f>
        <v>KIRKBY</v>
      </c>
      <c r="L336" s="43" t="str">
        <f>VLOOKUP($H336,'[7]Objective Codes'!$A$4:$F$197,5,FALSE)</f>
        <v>GENERAL</v>
      </c>
      <c r="M336" s="43" t="str">
        <f>VLOOKUP($H336,'[7]Objective Codes'!$A$4:$F$197,6,FALSE)</f>
        <v>GENERAL</v>
      </c>
      <c r="O336" s="22"/>
      <c r="P336" s="49"/>
      <c r="Q336" s="44"/>
      <c r="R336" s="44">
        <f t="shared" si="74"/>
        <v>0</v>
      </c>
      <c r="S336" s="45"/>
      <c r="T336" s="45"/>
      <c r="U336" s="45"/>
      <c r="V336" s="45"/>
      <c r="W336" s="49">
        <f t="shared" si="76"/>
        <v>0</v>
      </c>
      <c r="X336" s="49"/>
      <c r="AC336" s="45"/>
      <c r="AD336" s="44">
        <f t="shared" si="73"/>
        <v>0</v>
      </c>
    </row>
    <row r="337" spans="1:30" s="43" customFormat="1" x14ac:dyDescent="0.25">
      <c r="A337" s="45" t="str">
        <f t="shared" si="75"/>
        <v>PHGAA1510 Total</v>
      </c>
      <c r="B337" s="43" t="s">
        <v>877</v>
      </c>
      <c r="C337" s="46" t="s">
        <v>914</v>
      </c>
      <c r="D337" s="43" t="s">
        <v>877</v>
      </c>
      <c r="E337" s="43" t="s">
        <v>0</v>
      </c>
      <c r="F337" s="43" t="s">
        <v>203</v>
      </c>
      <c r="G337" s="43" t="s">
        <v>25</v>
      </c>
      <c r="H337" s="52" t="s">
        <v>936</v>
      </c>
      <c r="I337" s="53">
        <v>1510</v>
      </c>
      <c r="J337" s="48" t="str">
        <f t="shared" si="72"/>
        <v>PHGAA1510</v>
      </c>
      <c r="K337" s="43" t="s">
        <v>937</v>
      </c>
      <c r="L337" s="43" t="s">
        <v>364</v>
      </c>
      <c r="M337" s="43" t="s">
        <v>364</v>
      </c>
      <c r="N337" s="43" t="s">
        <v>938</v>
      </c>
      <c r="O337" s="22"/>
      <c r="P337" s="49">
        <v>8816.5</v>
      </c>
      <c r="Q337" s="44">
        <v>9066.75</v>
      </c>
      <c r="R337" s="44">
        <f t="shared" si="74"/>
        <v>250.25</v>
      </c>
      <c r="S337" s="45"/>
      <c r="T337" s="45"/>
      <c r="U337" s="45">
        <v>9520.09</v>
      </c>
      <c r="V337" s="45">
        <v>9805.69</v>
      </c>
      <c r="W337" s="49">
        <f t="shared" si="76"/>
        <v>738.94000000000051</v>
      </c>
      <c r="X337" s="49"/>
      <c r="AC337" s="45">
        <f>VLOOKUP(A:A,'[9]Bud Info 1.03 11am'!$1:$1048576,11,FALSE)</f>
        <v>9067</v>
      </c>
      <c r="AD337" s="44">
        <f t="shared" si="73"/>
        <v>-0.25</v>
      </c>
    </row>
    <row r="338" spans="1:30" s="43" customFormat="1" x14ac:dyDescent="0.25">
      <c r="A338" s="45" t="str">
        <f t="shared" si="75"/>
        <v>PHHAA1510 Total</v>
      </c>
      <c r="B338" s="43" t="s">
        <v>726</v>
      </c>
      <c r="C338" s="46" t="s">
        <v>914</v>
      </c>
      <c r="D338" s="43" t="s">
        <v>726</v>
      </c>
      <c r="E338" s="43" t="s">
        <v>0</v>
      </c>
      <c r="F338" s="43" t="s">
        <v>203</v>
      </c>
      <c r="G338" s="43" t="s">
        <v>25</v>
      </c>
      <c r="H338" s="52" t="s">
        <v>325</v>
      </c>
      <c r="I338" s="53">
        <v>1510</v>
      </c>
      <c r="J338" s="48" t="str">
        <f t="shared" si="72"/>
        <v>PHHAA1510</v>
      </c>
      <c r="K338" s="43" t="str">
        <f>VLOOKUP($H338,'[7]Objective Codes'!$A$4:$F$197,4,FALSE)</f>
        <v>HWRC CLATTERBRIDGE</v>
      </c>
      <c r="L338" s="43" t="str">
        <f>VLOOKUP($H338,'[7]Objective Codes'!$A$4:$F$197,5,FALSE)</f>
        <v>GENERAL</v>
      </c>
      <c r="M338" s="43" t="str">
        <f>VLOOKUP($H338,'[7]Objective Codes'!$A$4:$F$197,6,FALSE)</f>
        <v>GENERAL</v>
      </c>
      <c r="O338" s="22"/>
      <c r="P338" s="49">
        <v>10992</v>
      </c>
      <c r="Q338" s="44">
        <v>11304</v>
      </c>
      <c r="R338" s="44">
        <f t="shared" si="74"/>
        <v>312</v>
      </c>
      <c r="S338" s="45"/>
      <c r="T338" s="45"/>
      <c r="U338" s="45">
        <v>11643.12</v>
      </c>
      <c r="V338" s="45">
        <v>11992.41</v>
      </c>
      <c r="W338" s="49">
        <f t="shared" si="76"/>
        <v>688.40999999999985</v>
      </c>
      <c r="X338" s="49"/>
      <c r="AC338" s="45">
        <f>VLOOKUP(A:A,'[9]Bud Info 1.03 11am'!$1:$1048576,11,FALSE)</f>
        <v>11304</v>
      </c>
      <c r="AD338" s="44">
        <f t="shared" si="73"/>
        <v>0</v>
      </c>
    </row>
    <row r="339" spans="1:30" s="43" customFormat="1" x14ac:dyDescent="0.25">
      <c r="A339" s="45" t="str">
        <f t="shared" si="75"/>
        <v>PHIAA1510 Total</v>
      </c>
      <c r="B339" s="43" t="s">
        <v>727</v>
      </c>
      <c r="C339" s="46" t="s">
        <v>914</v>
      </c>
      <c r="D339" s="43" t="s">
        <v>727</v>
      </c>
      <c r="E339" s="43" t="s">
        <v>0</v>
      </c>
      <c r="F339" s="43" t="s">
        <v>203</v>
      </c>
      <c r="G339" s="43" t="s">
        <v>25</v>
      </c>
      <c r="H339" s="43" t="s">
        <v>77</v>
      </c>
      <c r="I339" s="47" t="s">
        <v>148</v>
      </c>
      <c r="J339" s="48" t="str">
        <f t="shared" si="72"/>
        <v>PHIAA1510</v>
      </c>
      <c r="K339" s="43" t="str">
        <f>VLOOKUP($H339,'[7]Objective Codes'!$A$4:$F$197,4,FALSE)</f>
        <v>OTTERSPOOL</v>
      </c>
      <c r="L339" s="43" t="str">
        <f>VLOOKUP($H339,'[7]Objective Codes'!$A$4:$F$197,5,FALSE)</f>
        <v>GENERAL</v>
      </c>
      <c r="M339" s="43" t="str">
        <f>VLOOKUP($H339,'[7]Objective Codes'!$A$4:$F$197,6,FALSE)</f>
        <v>GENERAL</v>
      </c>
      <c r="N339" s="43" t="str">
        <f>VLOOKUP(I339,'[7]Subjective Codes'!$C$3:$D$133,2,FALSE)</f>
        <v>RATES                          .</v>
      </c>
      <c r="O339" s="22"/>
      <c r="P339" s="49">
        <v>10992</v>
      </c>
      <c r="Q339" s="44">
        <v>11304</v>
      </c>
      <c r="R339" s="44">
        <f t="shared" si="74"/>
        <v>312</v>
      </c>
      <c r="S339" s="45"/>
      <c r="T339" s="45"/>
      <c r="U339" s="45">
        <v>11869.2</v>
      </c>
      <c r="V339" s="45">
        <v>12225.28</v>
      </c>
      <c r="W339" s="49">
        <f t="shared" si="76"/>
        <v>921.28000000000065</v>
      </c>
      <c r="X339" s="49"/>
      <c r="AC339" s="45">
        <f>VLOOKUP(A:A,'[9]Bud Info 1.03 11am'!$1:$1048576,11,FALSE)</f>
        <v>11304</v>
      </c>
      <c r="AD339" s="44">
        <f t="shared" si="73"/>
        <v>0</v>
      </c>
    </row>
    <row r="340" spans="1:30" s="43" customFormat="1" x14ac:dyDescent="0.25">
      <c r="A340" s="45" t="str">
        <f t="shared" si="75"/>
        <v>PHJAA1510 Total</v>
      </c>
      <c r="B340" s="43" t="s">
        <v>728</v>
      </c>
      <c r="C340" s="46" t="s">
        <v>914</v>
      </c>
      <c r="D340" s="43" t="s">
        <v>728</v>
      </c>
      <c r="E340" s="43" t="s">
        <v>0</v>
      </c>
      <c r="F340" s="43" t="s">
        <v>203</v>
      </c>
      <c r="G340" s="43" t="s">
        <v>25</v>
      </c>
      <c r="H340" s="43" t="s">
        <v>78</v>
      </c>
      <c r="I340" s="47" t="s">
        <v>148</v>
      </c>
      <c r="J340" s="48" t="str">
        <f t="shared" si="72"/>
        <v>PHJAA1510</v>
      </c>
      <c r="K340" s="43" t="str">
        <f>VLOOKUP($H340,'[7]Objective Codes'!$A$4:$F$197,4,FALSE)</f>
        <v>FORMBY</v>
      </c>
      <c r="L340" s="43" t="str">
        <f>VLOOKUP($H340,'[7]Objective Codes'!$A$4:$F$197,5,FALSE)</f>
        <v>GENERAL</v>
      </c>
      <c r="M340" s="43" t="str">
        <f>VLOOKUP($H340,'[7]Objective Codes'!$A$4:$F$197,6,FALSE)</f>
        <v>GENERAL</v>
      </c>
      <c r="N340" s="43" t="str">
        <f>VLOOKUP(I340,'[7]Subjective Codes'!$C$3:$D$133,2,FALSE)</f>
        <v>RATES                          .</v>
      </c>
      <c r="O340" s="22"/>
      <c r="P340" s="49">
        <v>9618</v>
      </c>
      <c r="Q340" s="44">
        <v>9891</v>
      </c>
      <c r="R340" s="44">
        <f t="shared" si="74"/>
        <v>273</v>
      </c>
      <c r="S340" s="45"/>
      <c r="T340" s="45"/>
      <c r="U340" s="45">
        <v>10385.549999999999</v>
      </c>
      <c r="V340" s="45">
        <v>10697.12</v>
      </c>
      <c r="W340" s="49">
        <f t="shared" si="76"/>
        <v>806.1200000000008</v>
      </c>
      <c r="X340" s="49"/>
      <c r="AC340" s="45">
        <f>VLOOKUP(A:A,'[9]Bud Info 1.03 11am'!$1:$1048576,11,FALSE)</f>
        <v>9891</v>
      </c>
      <c r="AD340" s="44">
        <f t="shared" si="73"/>
        <v>0</v>
      </c>
    </row>
    <row r="341" spans="1:30" s="43" customFormat="1" x14ac:dyDescent="0.25">
      <c r="A341" s="45" t="str">
        <f t="shared" si="75"/>
        <v>PHKAA1510 Total</v>
      </c>
      <c r="B341" s="43" t="s">
        <v>729</v>
      </c>
      <c r="C341" s="46" t="s">
        <v>914</v>
      </c>
      <c r="D341" s="43" t="s">
        <v>729</v>
      </c>
      <c r="E341" s="43" t="s">
        <v>0</v>
      </c>
      <c r="F341" s="43" t="s">
        <v>203</v>
      </c>
      <c r="G341" s="43" t="s">
        <v>25</v>
      </c>
      <c r="H341" s="43" t="s">
        <v>79</v>
      </c>
      <c r="I341" s="47" t="s">
        <v>148</v>
      </c>
      <c r="J341" s="48" t="str">
        <f t="shared" si="72"/>
        <v>PHKAA1510</v>
      </c>
      <c r="K341" s="43" t="str">
        <f>VLOOKUP($H341,'[7]Objective Codes'!$A$4:$F$197,4,FALSE)</f>
        <v>SEFTON MEADOWS</v>
      </c>
      <c r="L341" s="43" t="str">
        <f>VLOOKUP($H341,'[7]Objective Codes'!$A$4:$F$197,5,FALSE)</f>
        <v>GENERAL</v>
      </c>
      <c r="M341" s="43" t="str">
        <f>VLOOKUP($H341,'[7]Objective Codes'!$A$4:$F$197,6,FALSE)</f>
        <v>GENERAL</v>
      </c>
      <c r="N341" s="43" t="str">
        <f>VLOOKUP(I341,'[7]Subjective Codes'!$C$3:$D$133,2,FALSE)</f>
        <v>RATES                          .</v>
      </c>
      <c r="O341" s="22"/>
      <c r="P341" s="49">
        <v>24045</v>
      </c>
      <c r="Q341" s="44">
        <v>24727.5</v>
      </c>
      <c r="R341" s="44">
        <f t="shared" si="74"/>
        <v>682.5</v>
      </c>
      <c r="S341" s="45"/>
      <c r="T341" s="45"/>
      <c r="U341" s="45">
        <v>25963.88</v>
      </c>
      <c r="V341" s="45">
        <v>26742.79</v>
      </c>
      <c r="W341" s="49">
        <f t="shared" si="76"/>
        <v>2015.2900000000009</v>
      </c>
      <c r="X341" s="49"/>
      <c r="AC341" s="45">
        <f>VLOOKUP(A:A,'[9]Bud Info 1.03 11am'!$1:$1048576,11,FALSE)</f>
        <v>24728</v>
      </c>
      <c r="AD341" s="44">
        <f t="shared" si="73"/>
        <v>-0.5</v>
      </c>
    </row>
    <row r="342" spans="1:30" s="43" customFormat="1" x14ac:dyDescent="0.25">
      <c r="A342" s="45" t="str">
        <f t="shared" si="75"/>
        <v>PHLAA1510 Total</v>
      </c>
      <c r="B342" s="43" t="s">
        <v>730</v>
      </c>
      <c r="C342" s="46" t="s">
        <v>914</v>
      </c>
      <c r="D342" s="43" t="s">
        <v>730</v>
      </c>
      <c r="E342" s="43" t="s">
        <v>0</v>
      </c>
      <c r="F342" s="43" t="s">
        <v>203</v>
      </c>
      <c r="G342" s="43" t="s">
        <v>25</v>
      </c>
      <c r="H342" s="43" t="s">
        <v>80</v>
      </c>
      <c r="I342" s="47" t="s">
        <v>148</v>
      </c>
      <c r="J342" s="48" t="str">
        <f t="shared" si="72"/>
        <v>PHLAA1510</v>
      </c>
      <c r="K342" s="43" t="str">
        <f>VLOOKUP($H342,'[7]Objective Codes'!$A$4:$F$197,4,FALSE)</f>
        <v>SOUTH SEFTON</v>
      </c>
      <c r="L342" s="43" t="str">
        <f>VLOOKUP($H342,'[7]Objective Codes'!$A$4:$F$197,5,FALSE)</f>
        <v>GENERAL</v>
      </c>
      <c r="M342" s="43" t="str">
        <f>VLOOKUP($H342,'[7]Objective Codes'!$A$4:$F$197,6,FALSE)</f>
        <v>GENERAL</v>
      </c>
      <c r="N342" s="43" t="str">
        <f>VLOOKUP(I342,'[7]Subjective Codes'!$C$3:$D$133,2,FALSE)</f>
        <v>RATES                          .</v>
      </c>
      <c r="O342" s="22"/>
      <c r="P342" s="49">
        <v>34350</v>
      </c>
      <c r="Q342" s="44">
        <v>35325</v>
      </c>
      <c r="R342" s="44">
        <f t="shared" si="74"/>
        <v>975</v>
      </c>
      <c r="S342" s="45"/>
      <c r="T342" s="45"/>
      <c r="U342" s="45">
        <v>37091.25</v>
      </c>
      <c r="V342" s="45">
        <v>38203.99</v>
      </c>
      <c r="W342" s="49">
        <f t="shared" si="76"/>
        <v>2878.989999999998</v>
      </c>
      <c r="X342" s="49"/>
      <c r="AC342" s="45">
        <f>VLOOKUP(A:A,'[9]Bud Info 1.03 11am'!$1:$1048576,11,FALSE)</f>
        <v>35325</v>
      </c>
      <c r="AD342" s="44">
        <f t="shared" si="73"/>
        <v>0</v>
      </c>
    </row>
    <row r="343" spans="1:30" s="43" customFormat="1" x14ac:dyDescent="0.25">
      <c r="A343" s="45" t="str">
        <f t="shared" si="75"/>
        <v>PHMAA1500 Total</v>
      </c>
      <c r="B343" s="43" t="s">
        <v>879</v>
      </c>
      <c r="C343" s="46" t="s">
        <v>914</v>
      </c>
      <c r="D343" s="43" t="s">
        <v>879</v>
      </c>
      <c r="E343" s="43" t="s">
        <v>0</v>
      </c>
      <c r="F343" s="43" t="s">
        <v>203</v>
      </c>
      <c r="G343" s="43" t="s">
        <v>24</v>
      </c>
      <c r="H343" s="43" t="s">
        <v>878</v>
      </c>
      <c r="I343" s="47" t="s">
        <v>147</v>
      </c>
      <c r="J343" s="48" t="str">
        <f t="shared" ref="J343" si="77">CONCATENATE(H343,I343)</f>
        <v>PHMAA1500</v>
      </c>
      <c r="K343" s="43" t="s">
        <v>942</v>
      </c>
      <c r="L343" s="43" t="s">
        <v>364</v>
      </c>
      <c r="M343" s="43" t="s">
        <v>364</v>
      </c>
      <c r="N343" s="43" t="str">
        <f>VLOOKUP(I343,'[7]Subjective Codes'!$C$3:$D$133,2,FALSE)</f>
        <v>ANNUAL RENTS                   .</v>
      </c>
      <c r="O343" s="22"/>
      <c r="P343" s="49">
        <v>13510</v>
      </c>
      <c r="Q343" s="44">
        <v>13510</v>
      </c>
      <c r="R343" s="44">
        <f t="shared" si="74"/>
        <v>0</v>
      </c>
      <c r="S343" s="45"/>
      <c r="T343" s="45"/>
      <c r="U343" s="45">
        <v>13510</v>
      </c>
      <c r="V343" s="45">
        <v>14525</v>
      </c>
      <c r="W343" s="49">
        <f t="shared" si="76"/>
        <v>1015</v>
      </c>
      <c r="X343" s="49"/>
      <c r="AC343" s="45">
        <f>VLOOKUP(A:A,'[9]Bud Info 1.03 11am'!$1:$1048576,11,FALSE)</f>
        <v>13510</v>
      </c>
      <c r="AD343" s="44">
        <f t="shared" si="73"/>
        <v>0</v>
      </c>
    </row>
    <row r="344" spans="1:30" s="43" customFormat="1" x14ac:dyDescent="0.25">
      <c r="A344" s="45" t="str">
        <f t="shared" si="75"/>
        <v>PHMAA1510 Total</v>
      </c>
      <c r="B344" s="43" t="s">
        <v>939</v>
      </c>
      <c r="C344" s="46" t="s">
        <v>914</v>
      </c>
      <c r="D344" s="43" t="s">
        <v>939</v>
      </c>
      <c r="E344" s="43" t="s">
        <v>0</v>
      </c>
      <c r="F344" s="43" t="s">
        <v>203</v>
      </c>
      <c r="G344" s="43" t="s">
        <v>25</v>
      </c>
      <c r="H344" s="43" t="s">
        <v>878</v>
      </c>
      <c r="I344" s="47" t="s">
        <v>148</v>
      </c>
      <c r="J344" s="48" t="str">
        <f t="shared" ref="J344" si="78">CONCATENATE(H344,I344)</f>
        <v>PHMAA1510</v>
      </c>
      <c r="K344" s="43" t="s">
        <v>942</v>
      </c>
      <c r="L344" s="43" t="s">
        <v>364</v>
      </c>
      <c r="M344" s="43" t="s">
        <v>364</v>
      </c>
      <c r="N344" s="43" t="str">
        <f>VLOOKUP(I344,'[7]Subjective Codes'!$C$3:$D$133,2,FALSE)</f>
        <v>RATES                          .</v>
      </c>
      <c r="O344" s="22"/>
      <c r="P344" s="49">
        <v>29495.200000000001</v>
      </c>
      <c r="Q344" s="44">
        <v>34383</v>
      </c>
      <c r="R344" s="44">
        <f t="shared" si="74"/>
        <v>4887.7999999999993</v>
      </c>
      <c r="S344" s="45"/>
      <c r="T344" s="45"/>
      <c r="U344" s="45">
        <v>36102.15</v>
      </c>
      <c r="V344" s="45">
        <v>37185.21</v>
      </c>
      <c r="W344" s="49">
        <f t="shared" si="76"/>
        <v>2802.2099999999991</v>
      </c>
      <c r="X344" s="49"/>
      <c r="AC344" s="45">
        <f>VLOOKUP(A:A,'[9]Bud Info 1.03 11am'!$1:$1048576,11,FALSE)</f>
        <v>34383</v>
      </c>
      <c r="AD344" s="44">
        <f t="shared" si="73"/>
        <v>0</v>
      </c>
    </row>
    <row r="345" spans="1:30" s="43" customFormat="1" x14ac:dyDescent="0.25">
      <c r="A345" s="45" t="str">
        <f t="shared" si="75"/>
        <v>PHNAA1510 Total</v>
      </c>
      <c r="B345" s="43" t="s">
        <v>731</v>
      </c>
      <c r="C345" s="46" t="s">
        <v>914</v>
      </c>
      <c r="D345" s="43" t="s">
        <v>731</v>
      </c>
      <c r="E345" s="43" t="s">
        <v>0</v>
      </c>
      <c r="F345" s="43" t="s">
        <v>203</v>
      </c>
      <c r="G345" s="43" t="s">
        <v>25</v>
      </c>
      <c r="H345" s="43" t="s">
        <v>81</v>
      </c>
      <c r="I345" s="47" t="s">
        <v>148</v>
      </c>
      <c r="J345" s="48" t="str">
        <f t="shared" si="72"/>
        <v>PHNAA1510</v>
      </c>
      <c r="K345" s="43" t="str">
        <f>VLOOKUP($H345,'[7]Objective Codes'!$A$4:$F$197,4,FALSE)</f>
        <v>HUYTON WTS</v>
      </c>
      <c r="L345" s="43" t="str">
        <f>VLOOKUP($H345,'[7]Objective Codes'!$A$4:$F$197,5,FALSE)</f>
        <v>GENERAL</v>
      </c>
      <c r="M345" s="43" t="str">
        <f>VLOOKUP($H345,'[7]Objective Codes'!$A$4:$F$197,6,FALSE)</f>
        <v>GENERAL</v>
      </c>
      <c r="N345" s="43" t="str">
        <f>VLOOKUP(I345,'[7]Subjective Codes'!$C$3:$D$133,2,FALSE)</f>
        <v>RATES                          .</v>
      </c>
      <c r="O345" s="22"/>
      <c r="P345" s="49">
        <v>56792</v>
      </c>
      <c r="Q345" s="44">
        <v>58404</v>
      </c>
      <c r="R345" s="44">
        <f t="shared" si="74"/>
        <v>1612</v>
      </c>
      <c r="S345" s="45"/>
      <c r="T345" s="45"/>
      <c r="U345" s="45">
        <v>61324.2</v>
      </c>
      <c r="V345" s="45">
        <v>63163.93</v>
      </c>
      <c r="W345" s="49">
        <f t="shared" si="76"/>
        <v>4759.93</v>
      </c>
      <c r="X345" s="49"/>
      <c r="AC345" s="45">
        <f>VLOOKUP(A:A,'[9]Bud Info 1.03 11am'!$1:$1048576,11,FALSE)</f>
        <v>58404</v>
      </c>
      <c r="AD345" s="44">
        <f t="shared" si="73"/>
        <v>0</v>
      </c>
    </row>
    <row r="346" spans="1:30" s="43" customFormat="1" x14ac:dyDescent="0.25">
      <c r="A346" s="45" t="str">
        <f t="shared" si="75"/>
        <v>PHOAA1510 Total</v>
      </c>
      <c r="B346" s="43" t="s">
        <v>732</v>
      </c>
      <c r="C346" s="46" t="s">
        <v>914</v>
      </c>
      <c r="D346" s="43" t="s">
        <v>732</v>
      </c>
      <c r="E346" s="43" t="s">
        <v>0</v>
      </c>
      <c r="F346" s="43" t="s">
        <v>203</v>
      </c>
      <c r="G346" s="43" t="s">
        <v>25</v>
      </c>
      <c r="H346" s="43" t="s">
        <v>82</v>
      </c>
      <c r="I346" s="47" t="s">
        <v>148</v>
      </c>
      <c r="J346" s="48" t="str">
        <f t="shared" si="72"/>
        <v>PHOAA1510</v>
      </c>
      <c r="K346" s="43" t="str">
        <f>VLOOKUP($H346,'[7]Objective Codes'!$A$4:$F$197,4,FALSE)</f>
        <v>FOUL LANE WTS</v>
      </c>
      <c r="L346" s="43" t="str">
        <f>VLOOKUP($H346,'[7]Objective Codes'!$A$4:$F$197,5,FALSE)</f>
        <v>GENERAL</v>
      </c>
      <c r="M346" s="43" t="str">
        <f>VLOOKUP($H346,'[7]Objective Codes'!$A$4:$F$197,6,FALSE)</f>
        <v>GENERAL</v>
      </c>
      <c r="N346" s="43" t="str">
        <f>VLOOKUP(I346,'[7]Subjective Codes'!$C$3:$D$133,2,FALSE)</f>
        <v>RATES                          .</v>
      </c>
      <c r="O346" s="22"/>
      <c r="P346" s="49">
        <v>44884</v>
      </c>
      <c r="Q346" s="44">
        <v>46158</v>
      </c>
      <c r="R346" s="44">
        <f t="shared" si="74"/>
        <v>1274</v>
      </c>
      <c r="S346" s="45"/>
      <c r="T346" s="45"/>
      <c r="U346" s="45">
        <v>48465.9</v>
      </c>
      <c r="V346" s="45">
        <v>49919.88</v>
      </c>
      <c r="W346" s="49">
        <f t="shared" si="76"/>
        <v>3761.8799999999974</v>
      </c>
      <c r="X346" s="49"/>
      <c r="AC346" s="45">
        <f>VLOOKUP(A:A,'[9]Bud Info 1.03 11am'!$1:$1048576,11,FALSE)</f>
        <v>46158</v>
      </c>
      <c r="AD346" s="44">
        <f t="shared" si="73"/>
        <v>0</v>
      </c>
    </row>
    <row r="347" spans="1:30" s="43" customFormat="1" x14ac:dyDescent="0.25">
      <c r="A347" s="45" t="str">
        <f t="shared" si="75"/>
        <v>PHPAA1510 Total</v>
      </c>
      <c r="B347" s="43" t="s">
        <v>733</v>
      </c>
      <c r="C347" s="46" t="s">
        <v>914</v>
      </c>
      <c r="D347" s="43" t="s">
        <v>733</v>
      </c>
      <c r="E347" s="43" t="s">
        <v>0</v>
      </c>
      <c r="F347" s="43" t="s">
        <v>203</v>
      </c>
      <c r="G347" s="43" t="s">
        <v>25</v>
      </c>
      <c r="H347" s="43" t="s">
        <v>83</v>
      </c>
      <c r="I347" s="47" t="s">
        <v>148</v>
      </c>
      <c r="J347" s="48" t="str">
        <f t="shared" si="72"/>
        <v>PHPAA1510</v>
      </c>
      <c r="K347" s="43" t="str">
        <f>VLOOKUP($H347,'[7]Objective Codes'!$A$4:$F$197,4,FALSE)</f>
        <v>GILLMOSS WTS</v>
      </c>
      <c r="L347" s="43" t="str">
        <f>VLOOKUP($H347,'[7]Objective Codes'!$A$4:$F$197,5,FALSE)</f>
        <v>GENERAL</v>
      </c>
      <c r="M347" s="43" t="str">
        <f>VLOOKUP($H347,'[7]Objective Codes'!$A$4:$F$197,6,FALSE)</f>
        <v>GENERAL</v>
      </c>
      <c r="N347" s="43" t="str">
        <f>VLOOKUP(I347,'[7]Subjective Codes'!$C$3:$D$133,2,FALSE)</f>
        <v>RATES                          .</v>
      </c>
      <c r="O347" s="22"/>
      <c r="P347" s="49">
        <v>140835</v>
      </c>
      <c r="Q347" s="44">
        <v>144832.5</v>
      </c>
      <c r="R347" s="44">
        <f t="shared" si="74"/>
        <v>3997.5</v>
      </c>
      <c r="S347" s="45"/>
      <c r="T347" s="45"/>
      <c r="U347" s="45">
        <v>152074.13</v>
      </c>
      <c r="V347" s="45">
        <v>156636.35</v>
      </c>
      <c r="W347" s="49">
        <f t="shared" si="76"/>
        <v>11803.850000000006</v>
      </c>
      <c r="X347" s="49"/>
      <c r="AC347" s="45">
        <f>VLOOKUP(A:A,'[9]Bud Info 1.03 11am'!$1:$1048576,11,FALSE)</f>
        <v>144833</v>
      </c>
      <c r="AD347" s="44">
        <f t="shared" si="73"/>
        <v>-0.5</v>
      </c>
    </row>
    <row r="348" spans="1:30" s="43" customFormat="1" x14ac:dyDescent="0.25">
      <c r="A348" s="45" t="str">
        <f t="shared" si="75"/>
        <v>PHQAA1510 Total</v>
      </c>
      <c r="B348" s="43" t="s">
        <v>734</v>
      </c>
      <c r="C348" s="46" t="s">
        <v>914</v>
      </c>
      <c r="D348" s="43" t="s">
        <v>734</v>
      </c>
      <c r="E348" s="43" t="s">
        <v>0</v>
      </c>
      <c r="F348" s="43" t="s">
        <v>203</v>
      </c>
      <c r="G348" s="43" t="s">
        <v>25</v>
      </c>
      <c r="H348" s="52" t="s">
        <v>340</v>
      </c>
      <c r="I348" s="53">
        <v>1510</v>
      </c>
      <c r="J348" s="48" t="str">
        <f t="shared" si="72"/>
        <v>PHQAA1510</v>
      </c>
      <c r="K348" s="43" t="str">
        <f>VLOOKUP($H348,'[7]Objective Codes'!$A$4:$F$197,4,FALSE)</f>
        <v>TS GILLMOSS</v>
      </c>
      <c r="L348" s="43" t="str">
        <f>VLOOKUP($H348,'[7]Objective Codes'!$A$4:$F$197,5,FALSE)</f>
        <v>GENERAL</v>
      </c>
      <c r="M348" s="43" t="str">
        <f>VLOOKUP($H348,'[7]Objective Codes'!$A$4:$F$197,6,FALSE)</f>
        <v>GENERAL</v>
      </c>
      <c r="O348" s="22"/>
      <c r="P348" s="49">
        <v>257029.83</v>
      </c>
      <c r="Q348" s="44">
        <v>240210</v>
      </c>
      <c r="R348" s="44">
        <f t="shared" si="74"/>
        <v>-16819.829999999987</v>
      </c>
      <c r="S348" s="45"/>
      <c r="T348" s="45"/>
      <c r="U348" s="45">
        <v>252220.5</v>
      </c>
      <c r="V348" s="45">
        <v>259787.12</v>
      </c>
      <c r="W348" s="49">
        <f t="shared" si="76"/>
        <v>19577.119999999995</v>
      </c>
      <c r="X348" s="49"/>
      <c r="AC348" s="45">
        <f>VLOOKUP(A:A,'[9]Bud Info 1.03 11am'!$1:$1048576,11,FALSE)</f>
        <v>240210</v>
      </c>
      <c r="AD348" s="44">
        <f t="shared" si="73"/>
        <v>0</v>
      </c>
    </row>
    <row r="349" spans="1:30" s="43" customFormat="1" x14ac:dyDescent="0.25">
      <c r="A349" s="45" t="str">
        <f t="shared" si="75"/>
        <v>PHRAA1510 Total</v>
      </c>
      <c r="B349" s="43" t="s">
        <v>880</v>
      </c>
      <c r="C349" s="46" t="s">
        <v>914</v>
      </c>
      <c r="D349" s="43" t="s">
        <v>880</v>
      </c>
      <c r="E349" s="43" t="s">
        <v>0</v>
      </c>
      <c r="F349" s="43" t="s">
        <v>203</v>
      </c>
      <c r="G349" s="43" t="s">
        <v>25</v>
      </c>
      <c r="H349" s="52" t="s">
        <v>881</v>
      </c>
      <c r="I349" s="53">
        <v>1510</v>
      </c>
      <c r="J349" s="48" t="str">
        <f t="shared" ref="J349" si="79">CONCATENATE(H349,I349)</f>
        <v>PHRAA1510</v>
      </c>
      <c r="K349" s="43" t="s">
        <v>943</v>
      </c>
      <c r="L349" s="43" t="s">
        <v>364</v>
      </c>
      <c r="M349" s="43" t="s">
        <v>364</v>
      </c>
      <c r="N349" s="48" t="str">
        <f t="shared" ref="N349:N352" si="80">CONCATENATE(L349,M349)</f>
        <v>GENERALGENERAL</v>
      </c>
      <c r="O349" s="11" t="e">
        <f>VLOOKUP($H349,'[7]Objective Codes'!$A$4:$F$197,4,FALSE)</f>
        <v>#N/A</v>
      </c>
      <c r="P349" s="49">
        <v>12709.5</v>
      </c>
      <c r="Q349" s="44">
        <v>13070.25</v>
      </c>
      <c r="R349" s="44">
        <f t="shared" si="74"/>
        <v>360.75</v>
      </c>
      <c r="S349" s="45"/>
      <c r="T349" s="45"/>
      <c r="U349" s="45">
        <v>13723.76</v>
      </c>
      <c r="V349" s="45">
        <v>14135.48</v>
      </c>
      <c r="W349" s="49">
        <f t="shared" si="76"/>
        <v>1065.2299999999996</v>
      </c>
      <c r="X349" s="49"/>
      <c r="AC349" s="45">
        <f>VLOOKUP(A:A,'[9]Bud Info 1.03 11am'!$1:$1048576,11,FALSE)</f>
        <v>13070</v>
      </c>
      <c r="AD349" s="44">
        <f t="shared" si="73"/>
        <v>0.25</v>
      </c>
    </row>
    <row r="350" spans="1:30" s="43" customFormat="1" x14ac:dyDescent="0.25">
      <c r="A350" s="45" t="str">
        <f t="shared" si="75"/>
        <v>PHSAA1500 Total</v>
      </c>
      <c r="B350" s="43" t="s">
        <v>945</v>
      </c>
      <c r="C350" s="46" t="s">
        <v>914</v>
      </c>
      <c r="D350" s="43" t="s">
        <v>945</v>
      </c>
      <c r="E350" s="43" t="s">
        <v>0</v>
      </c>
      <c r="F350" s="43" t="s">
        <v>203</v>
      </c>
      <c r="G350" s="43" t="s">
        <v>24</v>
      </c>
      <c r="H350" s="52" t="s">
        <v>940</v>
      </c>
      <c r="I350" s="53">
        <v>1500</v>
      </c>
      <c r="J350" s="48" t="str">
        <f>CONCATENATE(H350,I350)</f>
        <v>PHSAA1500</v>
      </c>
      <c r="K350" s="43" t="s">
        <v>944</v>
      </c>
      <c r="L350" s="43" t="s">
        <v>364</v>
      </c>
      <c r="M350" s="43" t="s">
        <v>364</v>
      </c>
      <c r="N350" s="48" t="s">
        <v>946</v>
      </c>
      <c r="O350" s="11"/>
      <c r="P350" s="49"/>
      <c r="Q350" s="44"/>
      <c r="R350" s="44">
        <f t="shared" si="74"/>
        <v>0</v>
      </c>
      <c r="S350" s="45"/>
      <c r="T350" s="45"/>
      <c r="U350" s="45"/>
      <c r="V350" s="45"/>
      <c r="W350" s="49">
        <f t="shared" si="76"/>
        <v>0</v>
      </c>
      <c r="X350" s="49"/>
      <c r="AC350" s="45"/>
      <c r="AD350" s="44">
        <f t="shared" si="73"/>
        <v>0</v>
      </c>
    </row>
    <row r="351" spans="1:30" s="43" customFormat="1" x14ac:dyDescent="0.25">
      <c r="A351" s="45" t="str">
        <f t="shared" ref="A351" si="81">CONCATENATE(B351,C351)</f>
        <v>PHSAA1510 Total</v>
      </c>
      <c r="B351" s="43" t="s">
        <v>941</v>
      </c>
      <c r="C351" s="46" t="s">
        <v>914</v>
      </c>
      <c r="D351" s="43" t="s">
        <v>941</v>
      </c>
      <c r="E351" s="43" t="s">
        <v>0</v>
      </c>
      <c r="F351" s="43" t="s">
        <v>203</v>
      </c>
      <c r="G351" s="43" t="s">
        <v>25</v>
      </c>
      <c r="H351" s="52" t="s">
        <v>940</v>
      </c>
      <c r="I351" s="53">
        <v>1510</v>
      </c>
      <c r="J351" s="48" t="str">
        <f>CONCATENATE(H351,I351)</f>
        <v>PHSAA1510</v>
      </c>
      <c r="K351" s="43" t="s">
        <v>944</v>
      </c>
      <c r="L351" s="43" t="s">
        <v>364</v>
      </c>
      <c r="M351" s="43" t="s">
        <v>364</v>
      </c>
      <c r="N351" s="48" t="s">
        <v>938</v>
      </c>
      <c r="O351" s="11"/>
      <c r="P351" s="49">
        <v>21027.85</v>
      </c>
      <c r="Q351" s="44">
        <v>29673</v>
      </c>
      <c r="R351" s="44">
        <f t="shared" si="74"/>
        <v>8645.1500000000015</v>
      </c>
      <c r="S351" s="45"/>
      <c r="T351" s="45"/>
      <c r="U351" s="45">
        <v>31156.65</v>
      </c>
      <c r="V351" s="45">
        <v>32091.35</v>
      </c>
      <c r="W351" s="49">
        <f t="shared" si="76"/>
        <v>2418.3499999999985</v>
      </c>
      <c r="X351" s="49"/>
      <c r="AC351" s="45">
        <f>VLOOKUP(A:A,'[9]Bud Info 1.03 11am'!$1:$1048576,11,FALSE)</f>
        <v>29673</v>
      </c>
      <c r="AD351" s="44">
        <f t="shared" si="73"/>
        <v>0</v>
      </c>
    </row>
    <row r="352" spans="1:30" s="43" customFormat="1" x14ac:dyDescent="0.25">
      <c r="A352" s="45" t="str">
        <f t="shared" si="75"/>
        <v>PJFAA4400 Total</v>
      </c>
      <c r="B352" s="43" t="s">
        <v>882</v>
      </c>
      <c r="C352" s="46" t="s">
        <v>914</v>
      </c>
      <c r="D352" s="43" t="s">
        <v>882</v>
      </c>
      <c r="E352" s="43" t="s">
        <v>0</v>
      </c>
      <c r="F352" s="43" t="s">
        <v>190</v>
      </c>
      <c r="G352" s="43" t="s">
        <v>283</v>
      </c>
      <c r="H352" s="52" t="s">
        <v>93</v>
      </c>
      <c r="I352" s="53">
        <v>4400</v>
      </c>
      <c r="J352" s="48" t="str">
        <f t="shared" ref="J352" si="82">CONCATENATE(H352,I352)</f>
        <v>PJFAA4400</v>
      </c>
      <c r="K352" s="43" t="str">
        <f>VLOOKUP($H352,'[7]Objective Codes'!$A$4:$F$197,4,FALSE)</f>
        <v>WIRRAL MBC</v>
      </c>
      <c r="L352" s="43" t="str">
        <f>VLOOKUP($H352,'[7]Objective Codes'!$A$4:$F$197,5,FALSE)</f>
        <v>GENERAL</v>
      </c>
      <c r="M352" s="43" t="str">
        <f>VLOOKUP($H352,'[7]Objective Codes'!$A$4:$F$197,6,FALSE)</f>
        <v>GENERAL</v>
      </c>
      <c r="N352" s="48" t="str">
        <f t="shared" si="80"/>
        <v>GENERALGENERAL</v>
      </c>
      <c r="O352" s="11" t="str">
        <f>VLOOKUP($H352,'[7]Objective Codes'!$A$4:$F$197,4,FALSE)</f>
        <v>WIRRAL MBC</v>
      </c>
      <c r="P352" s="49"/>
      <c r="Q352" s="44"/>
      <c r="R352" s="44">
        <f t="shared" si="74"/>
        <v>0</v>
      </c>
      <c r="S352" s="45"/>
      <c r="T352" s="45"/>
      <c r="U352" s="45"/>
      <c r="V352" s="45"/>
      <c r="W352" s="49">
        <f t="shared" si="76"/>
        <v>0</v>
      </c>
      <c r="X352" s="49"/>
      <c r="AC352" s="45"/>
      <c r="AD352" s="44">
        <f t="shared" si="73"/>
        <v>0</v>
      </c>
    </row>
    <row r="353" spans="1:30" s="43" customFormat="1" x14ac:dyDescent="0.25">
      <c r="A353" s="45" t="str">
        <f t="shared" si="75"/>
        <v>PSAAA1017 Total</v>
      </c>
      <c r="B353" s="43" t="s">
        <v>735</v>
      </c>
      <c r="C353" s="46" t="s">
        <v>914</v>
      </c>
      <c r="D353" s="43" t="s">
        <v>735</v>
      </c>
      <c r="E353" s="43" t="s">
        <v>0</v>
      </c>
      <c r="F353" s="43" t="s">
        <v>203</v>
      </c>
      <c r="G353" s="43" t="s">
        <v>28</v>
      </c>
      <c r="H353" s="52" t="s">
        <v>128</v>
      </c>
      <c r="I353" s="53">
        <v>1017</v>
      </c>
      <c r="J353" s="48" t="str">
        <f t="shared" si="72"/>
        <v>PSAAA1017</v>
      </c>
      <c r="K353" s="43" t="str">
        <f>VLOOKUP($H353,'[7]Objective Codes'!$A$4:$F$197,4,FALSE)</f>
        <v>ORCHID - STRETTON WAY&lt;HUYTON</v>
      </c>
      <c r="L353" s="43" t="str">
        <f>VLOOKUP($H353,'[7]Objective Codes'!$A$4:$F$197,5,FALSE)</f>
        <v>GENERAL</v>
      </c>
      <c r="M353" s="43" t="str">
        <f>VLOOKUP($H353,'[7]Objective Codes'!$A$4:$F$197,6,FALSE)</f>
        <v>GENERAL</v>
      </c>
      <c r="O353" s="22"/>
      <c r="P353" s="49">
        <v>115000</v>
      </c>
      <c r="Q353" s="44"/>
      <c r="R353" s="44">
        <f t="shared" si="74"/>
        <v>-115000</v>
      </c>
      <c r="S353" s="45"/>
      <c r="T353" s="45"/>
      <c r="U353" s="45"/>
      <c r="V353" s="45"/>
      <c r="W353" s="49">
        <f t="shared" si="76"/>
        <v>0</v>
      </c>
      <c r="X353" s="49"/>
      <c r="AC353" s="45"/>
      <c r="AD353" s="44">
        <f t="shared" si="73"/>
        <v>0</v>
      </c>
    </row>
    <row r="354" spans="1:30" s="43" customFormat="1" x14ac:dyDescent="0.25">
      <c r="A354" s="45" t="str">
        <f t="shared" si="75"/>
        <v>PSAAA1020 Total</v>
      </c>
      <c r="B354" s="43" t="s">
        <v>736</v>
      </c>
      <c r="C354" s="46" t="s">
        <v>914</v>
      </c>
      <c r="D354" s="43" t="s">
        <v>736</v>
      </c>
      <c r="E354" s="43" t="s">
        <v>0</v>
      </c>
      <c r="F354" s="43" t="s">
        <v>203</v>
      </c>
      <c r="G354" s="43" t="s">
        <v>28</v>
      </c>
      <c r="H354" s="52" t="s">
        <v>128</v>
      </c>
      <c r="I354" s="53">
        <v>1020</v>
      </c>
      <c r="J354" s="48" t="str">
        <f t="shared" si="72"/>
        <v>PSAAA1020</v>
      </c>
      <c r="K354" s="43" t="str">
        <f>VLOOKUP($H354,'[7]Objective Codes'!$A$4:$F$197,4,FALSE)</f>
        <v>ORCHID - STRETTON WAY&lt;HUYTON</v>
      </c>
      <c r="L354" s="43" t="str">
        <f>VLOOKUP($H354,'[7]Objective Codes'!$A$4:$F$197,5,FALSE)</f>
        <v>GENERAL</v>
      </c>
      <c r="M354" s="43" t="str">
        <f>VLOOKUP($H354,'[7]Objective Codes'!$A$4:$F$197,6,FALSE)</f>
        <v>GENERAL</v>
      </c>
      <c r="O354" s="22"/>
      <c r="P354" s="49"/>
      <c r="Q354" s="44"/>
      <c r="R354" s="44">
        <f t="shared" si="74"/>
        <v>0</v>
      </c>
      <c r="S354" s="45"/>
      <c r="T354" s="45"/>
      <c r="U354" s="45"/>
      <c r="V354" s="45"/>
      <c r="W354" s="49">
        <f t="shared" si="76"/>
        <v>0</v>
      </c>
      <c r="X354" s="49"/>
      <c r="AC354" s="45"/>
      <c r="AD354" s="44">
        <f t="shared" si="73"/>
        <v>0</v>
      </c>
    </row>
    <row r="355" spans="1:30" s="43" customFormat="1" x14ac:dyDescent="0.25">
      <c r="A355" s="45" t="str">
        <f t="shared" si="75"/>
        <v>PSAAA1421 Total</v>
      </c>
      <c r="B355" s="43" t="s">
        <v>737</v>
      </c>
      <c r="C355" s="46" t="s">
        <v>914</v>
      </c>
      <c r="D355" s="43" t="s">
        <v>737</v>
      </c>
      <c r="E355" s="43" t="s">
        <v>0</v>
      </c>
      <c r="F355" s="43" t="s">
        <v>203</v>
      </c>
      <c r="G355" s="43" t="s">
        <v>28</v>
      </c>
      <c r="H355" s="52" t="s">
        <v>128</v>
      </c>
      <c r="I355" s="53">
        <v>1421</v>
      </c>
      <c r="J355" s="48" t="str">
        <f t="shared" si="72"/>
        <v>PSAAA1421</v>
      </c>
      <c r="K355" s="43" t="str">
        <f>VLOOKUP($H355,'[7]Objective Codes'!$A$4:$F$197,4,FALSE)</f>
        <v>ORCHID - STRETTON WAY&lt;HUYTON</v>
      </c>
      <c r="L355" s="43" t="str">
        <f>VLOOKUP($H355,'[7]Objective Codes'!$A$4:$F$197,5,FALSE)</f>
        <v>GENERAL</v>
      </c>
      <c r="M355" s="43" t="str">
        <f>VLOOKUP($H355,'[7]Objective Codes'!$A$4:$F$197,6,FALSE)</f>
        <v>GENERAL</v>
      </c>
      <c r="O355" s="22"/>
      <c r="P355" s="49"/>
      <c r="Q355" s="44"/>
      <c r="R355" s="44">
        <f t="shared" si="74"/>
        <v>0</v>
      </c>
      <c r="S355" s="45"/>
      <c r="T355" s="45"/>
      <c r="U355" s="45"/>
      <c r="V355" s="45"/>
      <c r="W355" s="49">
        <f t="shared" si="76"/>
        <v>0</v>
      </c>
      <c r="X355" s="49"/>
      <c r="AC355" s="45"/>
      <c r="AD355" s="44">
        <f t="shared" si="73"/>
        <v>0</v>
      </c>
    </row>
    <row r="356" spans="1:30" s="43" customFormat="1" x14ac:dyDescent="0.25">
      <c r="A356" s="45" t="str">
        <f t="shared" si="75"/>
        <v>PSAAA1510 Total</v>
      </c>
      <c r="B356" s="43" t="s">
        <v>738</v>
      </c>
      <c r="C356" s="46" t="s">
        <v>914</v>
      </c>
      <c r="D356" s="43" t="s">
        <v>738</v>
      </c>
      <c r="E356" s="43" t="s">
        <v>0</v>
      </c>
      <c r="F356" s="43" t="s">
        <v>203</v>
      </c>
      <c r="G356" s="43" t="s">
        <v>25</v>
      </c>
      <c r="H356" s="43" t="s">
        <v>128</v>
      </c>
      <c r="I356" s="47" t="s">
        <v>148</v>
      </c>
      <c r="J356" s="48" t="str">
        <f t="shared" si="72"/>
        <v>PSAAA1510</v>
      </c>
      <c r="K356" s="43" t="str">
        <f>VLOOKUP($H356,'[7]Objective Codes'!$A$4:$F$197,4,FALSE)</f>
        <v>ORCHID - STRETTON WAY&lt;HUYTON</v>
      </c>
      <c r="L356" s="43" t="str">
        <f>VLOOKUP($H356,'[7]Objective Codes'!$A$4:$F$197,5,FALSE)</f>
        <v>GENERAL</v>
      </c>
      <c r="M356" s="43" t="str">
        <f>VLOOKUP($H356,'[7]Objective Codes'!$A$4:$F$197,6,FALSE)</f>
        <v>GENERAL</v>
      </c>
      <c r="N356" s="43" t="str">
        <f>VLOOKUP(I356,'[7]Subjective Codes'!$C$3:$D$133,2,FALSE)</f>
        <v>RATES                          .</v>
      </c>
      <c r="O356" s="22"/>
      <c r="P356" s="49"/>
      <c r="Q356" s="44"/>
      <c r="R356" s="44">
        <f t="shared" si="74"/>
        <v>0</v>
      </c>
      <c r="S356" s="45"/>
      <c r="T356" s="45"/>
      <c r="U356" s="45"/>
      <c r="V356" s="45"/>
      <c r="W356" s="49">
        <f t="shared" si="76"/>
        <v>0</v>
      </c>
      <c r="X356" s="49"/>
      <c r="AC356" s="45">
        <f>VLOOKUP(A:A,'[9]Bud Info 1.03 11am'!$1:$1048576,11,FALSE)</f>
        <v>0</v>
      </c>
      <c r="AD356" s="44">
        <f t="shared" si="73"/>
        <v>0</v>
      </c>
    </row>
    <row r="357" spans="1:30" s="43" customFormat="1" x14ac:dyDescent="0.25">
      <c r="A357" s="45" t="str">
        <f t="shared" si="75"/>
        <v>PSAAA1520 Total</v>
      </c>
      <c r="B357" s="43" t="s">
        <v>739</v>
      </c>
      <c r="C357" s="46" t="s">
        <v>914</v>
      </c>
      <c r="D357" s="43" t="s">
        <v>739</v>
      </c>
      <c r="E357" s="43" t="s">
        <v>0</v>
      </c>
      <c r="F357" s="43" t="s">
        <v>203</v>
      </c>
      <c r="G357" s="43" t="s">
        <v>28</v>
      </c>
      <c r="H357" s="43" t="s">
        <v>128</v>
      </c>
      <c r="I357" s="47" t="s">
        <v>149</v>
      </c>
      <c r="J357" s="48" t="str">
        <f t="shared" si="72"/>
        <v>PSAAA1520</v>
      </c>
      <c r="K357" s="43" t="str">
        <f>VLOOKUP($H357,'[7]Objective Codes'!$A$4:$F$197,4,FALSE)</f>
        <v>ORCHID - STRETTON WAY&lt;HUYTON</v>
      </c>
      <c r="L357" s="43" t="str">
        <f>VLOOKUP($H357,'[7]Objective Codes'!$A$4:$F$197,5,FALSE)</f>
        <v>GENERAL</v>
      </c>
      <c r="M357" s="43" t="str">
        <f>VLOOKUP($H357,'[7]Objective Codes'!$A$4:$F$197,6,FALSE)</f>
        <v>GENERAL</v>
      </c>
      <c r="N357" s="43" t="str">
        <f>VLOOKUP(I357,'[7]Subjective Codes'!$C$3:$D$133,2,FALSE)</f>
        <v>METERED WATER                  .</v>
      </c>
      <c r="O357" s="22"/>
      <c r="P357" s="49"/>
      <c r="Q357" s="44"/>
      <c r="R357" s="44">
        <f t="shared" si="74"/>
        <v>0</v>
      </c>
      <c r="S357" s="45"/>
      <c r="T357" s="45"/>
      <c r="U357" s="45"/>
      <c r="V357" s="45"/>
      <c r="W357" s="49">
        <f t="shared" si="76"/>
        <v>0</v>
      </c>
      <c r="X357" s="49"/>
      <c r="AC357" s="45">
        <f>VLOOKUP(A:A,'[9]Bud Info 1.03 11am'!$1:$1048576,11,FALSE)</f>
        <v>0</v>
      </c>
      <c r="AD357" s="44">
        <f t="shared" si="73"/>
        <v>0</v>
      </c>
    </row>
    <row r="358" spans="1:30" s="43" customFormat="1" x14ac:dyDescent="0.25">
      <c r="A358" s="45" t="str">
        <f t="shared" si="75"/>
        <v>PSAAA1521 Total</v>
      </c>
      <c r="B358" s="43" t="s">
        <v>740</v>
      </c>
      <c r="C358" s="46" t="s">
        <v>914</v>
      </c>
      <c r="D358" s="43" t="s">
        <v>740</v>
      </c>
      <c r="E358" s="43" t="s">
        <v>0</v>
      </c>
      <c r="F358" s="43" t="s">
        <v>203</v>
      </c>
      <c r="G358" s="43" t="s">
        <v>28</v>
      </c>
      <c r="H358" s="52" t="s">
        <v>128</v>
      </c>
      <c r="I358" s="53">
        <v>1521</v>
      </c>
      <c r="J358" s="48" t="str">
        <f t="shared" si="72"/>
        <v>PSAAA1521</v>
      </c>
      <c r="K358" s="43" t="str">
        <f>VLOOKUP($H358,'[7]Objective Codes'!$A$4:$F$197,4,FALSE)</f>
        <v>ORCHID - STRETTON WAY&lt;HUYTON</v>
      </c>
      <c r="L358" s="43" t="str">
        <f>VLOOKUP($H358,'[7]Objective Codes'!$A$4:$F$197,5,FALSE)</f>
        <v>GENERAL</v>
      </c>
      <c r="M358" s="43" t="str">
        <f>VLOOKUP($H358,'[7]Objective Codes'!$A$4:$F$197,6,FALSE)</f>
        <v>GENERAL</v>
      </c>
      <c r="O358" s="22"/>
      <c r="P358" s="49"/>
      <c r="Q358" s="44"/>
      <c r="R358" s="44">
        <f t="shared" si="74"/>
        <v>0</v>
      </c>
      <c r="S358" s="45"/>
      <c r="T358" s="45"/>
      <c r="U358" s="45"/>
      <c r="V358" s="45"/>
      <c r="W358" s="49">
        <f t="shared" si="76"/>
        <v>0</v>
      </c>
      <c r="X358" s="49"/>
      <c r="AC358" s="45"/>
      <c r="AD358" s="44">
        <f t="shared" si="73"/>
        <v>0</v>
      </c>
    </row>
    <row r="359" spans="1:30" s="43" customFormat="1" x14ac:dyDescent="0.25">
      <c r="A359" s="45" t="str">
        <f t="shared" si="75"/>
        <v>PSAAA1643 Total</v>
      </c>
      <c r="B359" s="43" t="s">
        <v>917</v>
      </c>
      <c r="C359" s="46" t="s">
        <v>914</v>
      </c>
      <c r="D359" s="43" t="s">
        <v>917</v>
      </c>
      <c r="E359" s="43" t="s">
        <v>0</v>
      </c>
      <c r="F359" s="43" t="s">
        <v>203</v>
      </c>
      <c r="G359" s="43" t="s">
        <v>28</v>
      </c>
      <c r="H359" s="52" t="s">
        <v>128</v>
      </c>
      <c r="I359" s="53">
        <v>1643</v>
      </c>
      <c r="J359" s="48" t="str">
        <f t="shared" si="72"/>
        <v>PSAAA1643</v>
      </c>
      <c r="K359" s="43" t="str">
        <f>VLOOKUP($H359,'[7]Objective Codes'!$A$4:$F$197,4,FALSE)</f>
        <v>ORCHID - STRETTON WAY&lt;HUYTON</v>
      </c>
      <c r="L359" s="43" t="str">
        <f>VLOOKUP($H359,'[7]Objective Codes'!$A$4:$F$197,5,FALSE)</f>
        <v>GENERAL</v>
      </c>
      <c r="M359" s="43" t="str">
        <f>VLOOKUP($H359,'[7]Objective Codes'!$A$4:$F$197,6,FALSE)</f>
        <v>GENERAL</v>
      </c>
      <c r="O359" s="22"/>
      <c r="P359" s="49"/>
      <c r="Q359" s="44"/>
      <c r="R359" s="44">
        <f t="shared" si="74"/>
        <v>0</v>
      </c>
      <c r="S359" s="45"/>
      <c r="T359" s="45"/>
      <c r="U359" s="45"/>
      <c r="V359" s="45"/>
      <c r="W359" s="49">
        <f t="shared" si="76"/>
        <v>0</v>
      </c>
      <c r="X359" s="49"/>
      <c r="AC359" s="45"/>
      <c r="AD359" s="44">
        <f t="shared" si="73"/>
        <v>0</v>
      </c>
    </row>
    <row r="360" spans="1:30" s="43" customFormat="1" x14ac:dyDescent="0.25">
      <c r="A360" s="45" t="str">
        <f t="shared" si="75"/>
        <v>PSAAA3400 Total</v>
      </c>
      <c r="B360" s="43" t="s">
        <v>741</v>
      </c>
      <c r="C360" s="46" t="s">
        <v>914</v>
      </c>
      <c r="D360" s="43" t="s">
        <v>741</v>
      </c>
      <c r="E360" s="43" t="s">
        <v>0</v>
      </c>
      <c r="F360" s="43" t="s">
        <v>203</v>
      </c>
      <c r="G360" s="43" t="s">
        <v>28</v>
      </c>
      <c r="H360" s="43" t="s">
        <v>128</v>
      </c>
      <c r="I360" s="47" t="s">
        <v>169</v>
      </c>
      <c r="J360" s="48" t="str">
        <f t="shared" si="72"/>
        <v>PSAAA3400</v>
      </c>
      <c r="K360" s="43" t="str">
        <f>VLOOKUP($H360,'[7]Objective Codes'!$A$4:$F$197,4,FALSE)</f>
        <v>ORCHID - STRETTON WAY&lt;HUYTON</v>
      </c>
      <c r="L360" s="43" t="str">
        <f>VLOOKUP($H360,'[7]Objective Codes'!$A$4:$F$197,5,FALSE)</f>
        <v>GENERAL</v>
      </c>
      <c r="M360" s="43" t="str">
        <f>VLOOKUP($H360,'[7]Objective Codes'!$A$4:$F$197,6,FALSE)</f>
        <v>GENERAL</v>
      </c>
      <c r="N360" s="43" t="str">
        <f>VLOOKUP(I360,'[7]Subjective Codes'!$C$3:$D$133,2,FALSE)</f>
        <v>LEGAL EXPENSES                 .</v>
      </c>
      <c r="O360" s="22"/>
      <c r="P360" s="49"/>
      <c r="Q360" s="44"/>
      <c r="R360" s="44">
        <f t="shared" si="74"/>
        <v>0</v>
      </c>
      <c r="S360" s="45"/>
      <c r="T360" s="45"/>
      <c r="U360" s="45"/>
      <c r="V360" s="45"/>
      <c r="W360" s="49">
        <f t="shared" si="76"/>
        <v>0</v>
      </c>
      <c r="X360" s="49"/>
      <c r="AC360" s="45"/>
      <c r="AD360" s="44">
        <f t="shared" si="73"/>
        <v>0</v>
      </c>
    </row>
    <row r="361" spans="1:30" s="43" customFormat="1" x14ac:dyDescent="0.25">
      <c r="A361" s="45" t="str">
        <f t="shared" si="75"/>
        <v>PSAAA3459 Total</v>
      </c>
      <c r="B361" s="43" t="s">
        <v>899</v>
      </c>
      <c r="C361" s="46" t="s">
        <v>914</v>
      </c>
      <c r="D361" s="43" t="s">
        <v>899</v>
      </c>
      <c r="E361" s="43" t="s">
        <v>0</v>
      </c>
      <c r="F361" s="43" t="s">
        <v>203</v>
      </c>
      <c r="G361" s="43" t="s">
        <v>28</v>
      </c>
      <c r="H361" s="43" t="s">
        <v>128</v>
      </c>
      <c r="I361" s="47" t="s">
        <v>900</v>
      </c>
      <c r="J361" s="48" t="str">
        <f t="shared" ref="J361" si="83">CONCATENATE(H361,I361)</f>
        <v>PSAAA3459</v>
      </c>
      <c r="K361" s="43" t="str">
        <f>VLOOKUP($H361,'[7]Objective Codes'!$A$4:$F$197,4,FALSE)</f>
        <v>ORCHID - STRETTON WAY&lt;HUYTON</v>
      </c>
      <c r="L361" s="43" t="str">
        <f>VLOOKUP($H361,'[7]Objective Codes'!$A$4:$F$197,5,FALSE)</f>
        <v>GENERAL</v>
      </c>
      <c r="M361" s="43" t="str">
        <f>VLOOKUP($H361,'[7]Objective Codes'!$A$4:$F$197,6,FALSE)</f>
        <v>GENERAL</v>
      </c>
      <c r="N361" s="43" t="str">
        <f>VLOOKUP(I361,'[7]Subjective Codes'!$C$3:$D$133,2,FALSE)</f>
        <v>LAND REGISTRY FEES             .</v>
      </c>
      <c r="O361" s="22"/>
      <c r="P361" s="49"/>
      <c r="Q361" s="44"/>
      <c r="R361" s="44">
        <f t="shared" si="74"/>
        <v>0</v>
      </c>
      <c r="S361" s="45"/>
      <c r="T361" s="45"/>
      <c r="U361" s="45"/>
      <c r="V361" s="45"/>
      <c r="W361" s="49">
        <f t="shared" si="76"/>
        <v>0</v>
      </c>
      <c r="X361" s="49"/>
      <c r="AC361" s="45"/>
      <c r="AD361" s="44">
        <f t="shared" si="73"/>
        <v>0</v>
      </c>
    </row>
    <row r="362" spans="1:30" s="43" customFormat="1" x14ac:dyDescent="0.25">
      <c r="A362" s="45" t="str">
        <f t="shared" si="75"/>
        <v>PSAAA8310 Total</v>
      </c>
      <c r="B362" s="43" t="s">
        <v>742</v>
      </c>
      <c r="C362" s="46" t="s">
        <v>914</v>
      </c>
      <c r="D362" s="43" t="s">
        <v>742</v>
      </c>
      <c r="E362" s="43" t="s">
        <v>14</v>
      </c>
      <c r="F362" s="43" t="s">
        <v>203</v>
      </c>
      <c r="G362" s="43" t="s">
        <v>265</v>
      </c>
      <c r="H362" s="43" t="s">
        <v>128</v>
      </c>
      <c r="I362" s="47" t="s">
        <v>205</v>
      </c>
      <c r="J362" s="48" t="str">
        <f t="shared" si="72"/>
        <v>PSAAA8310</v>
      </c>
      <c r="K362" s="43" t="str">
        <f>VLOOKUP($H362,'[7]Objective Codes'!$A$4:$F$197,4,FALSE)</f>
        <v>ORCHID - STRETTON WAY&lt;HUYTON</v>
      </c>
      <c r="L362" s="43" t="str">
        <f>VLOOKUP($H362,'[7]Objective Codes'!$A$4:$F$197,5,FALSE)</f>
        <v>GENERAL</v>
      </c>
      <c r="M362" s="43" t="str">
        <f>VLOOKUP($H362,'[7]Objective Codes'!$A$4:$F$197,6,FALSE)</f>
        <v>GENERAL</v>
      </c>
      <c r="N362" s="43" t="e">
        <f>VLOOKUP(I362,'[7]Subjective Codes'!$C$3:$D$133,2,FALSE)</f>
        <v>#N/A</v>
      </c>
      <c r="O362" s="22"/>
      <c r="P362" s="49">
        <f>232282+166208.15</f>
        <v>398490.15</v>
      </c>
      <c r="Q362" s="44"/>
      <c r="R362" s="44">
        <f t="shared" si="74"/>
        <v>-398490.15</v>
      </c>
      <c r="S362" s="45"/>
      <c r="T362" s="45"/>
      <c r="U362" s="45"/>
      <c r="V362" s="45"/>
      <c r="W362" s="49">
        <f t="shared" si="76"/>
        <v>0</v>
      </c>
      <c r="X362" s="49"/>
      <c r="AC362" s="45">
        <f>VLOOKUP(A:A,'[9]Bud Info 1.03 11am'!$1:$1048576,11,FALSE)</f>
        <v>0</v>
      </c>
      <c r="AD362" s="44">
        <f t="shared" si="73"/>
        <v>0</v>
      </c>
    </row>
    <row r="363" spans="1:30" s="43" customFormat="1" x14ac:dyDescent="0.25">
      <c r="A363" s="45" t="str">
        <f t="shared" si="75"/>
        <v>PJABA4402 Total</v>
      </c>
      <c r="B363" s="43" t="s">
        <v>743</v>
      </c>
      <c r="C363" s="46" t="s">
        <v>914</v>
      </c>
      <c r="D363" s="43" t="s">
        <v>743</v>
      </c>
      <c r="E363" s="43" t="s">
        <v>0</v>
      </c>
      <c r="F363" s="43" t="s">
        <v>29</v>
      </c>
      <c r="G363" s="43" t="s">
        <v>206</v>
      </c>
      <c r="H363" s="43" t="s">
        <v>84</v>
      </c>
      <c r="I363" s="47" t="s">
        <v>207</v>
      </c>
      <c r="J363" s="48" t="str">
        <f t="shared" si="72"/>
        <v>PJABA4402</v>
      </c>
      <c r="K363" s="43" t="str">
        <f>VLOOKUP($H363,'[7]Objective Codes'!$A$4:$F$197,4,FALSE)</f>
        <v>THIRD PARTY</v>
      </c>
      <c r="L363" s="43" t="str">
        <f>VLOOKUP($H363,'[7]Objective Codes'!$A$4:$F$197,5,FALSE)</f>
        <v>LIVERPOOL</v>
      </c>
      <c r="M363" s="43" t="str">
        <f>VLOOKUP($H363,'[7]Objective Codes'!$A$4:$F$197,6,FALSE)</f>
        <v>GENERAL</v>
      </c>
      <c r="N363" s="43" t="str">
        <f>VLOOKUP(I363,'[7]Subjective Codes'!$C$3:$D$133,2,FALSE)</f>
        <v>LEGISLATION CLAIM</v>
      </c>
      <c r="O363" s="22"/>
      <c r="P363" s="49">
        <f>+'[16]As per Matt C tonnages'!$F$5+'[16]As per Matt C tonnages'!$F$15+'[16]As per Matt C tonnages'!$G$5+'[16]As per Matt C tonnages'!$G$15</f>
        <v>1080012.8</v>
      </c>
      <c r="Q363" s="44">
        <f>+'[16]As per Matt C tonnages'!$O$5+'[16]As per Matt C tonnages'!$O$15+'[16]As per Matt C tonnages'!$P$5+'[16]As per Matt C tonnages'!$P$15</f>
        <v>1114200.8</v>
      </c>
      <c r="R363" s="44">
        <f t="shared" si="74"/>
        <v>34188</v>
      </c>
      <c r="S363" s="45"/>
      <c r="T363" s="45"/>
      <c r="U363" s="77">
        <f>+P363*$X$363</f>
        <v>1112413.1840000001</v>
      </c>
      <c r="V363" s="77">
        <f>+Q363*$X$363</f>
        <v>1147626.824</v>
      </c>
      <c r="W363" s="49">
        <f t="shared" si="76"/>
        <v>33426.023999999976</v>
      </c>
      <c r="X363" s="69">
        <v>1.03</v>
      </c>
      <c r="AC363" s="45">
        <f>VLOOKUP(A:A,'[9]Bud Info 1.03 11am'!$1:$1048576,11,FALSE)</f>
        <v>1114201</v>
      </c>
      <c r="AD363" s="44">
        <f t="shared" si="73"/>
        <v>-0.19999999995343387</v>
      </c>
    </row>
    <row r="364" spans="1:30" s="43" customFormat="1" x14ac:dyDescent="0.25">
      <c r="A364" s="45" t="str">
        <f t="shared" si="75"/>
        <v>PJACA4402 Total</v>
      </c>
      <c r="B364" s="43" t="s">
        <v>744</v>
      </c>
      <c r="C364" s="46" t="s">
        <v>914</v>
      </c>
      <c r="D364" s="43" t="s">
        <v>744</v>
      </c>
      <c r="E364" s="43" t="s">
        <v>0</v>
      </c>
      <c r="F364" s="43" t="s">
        <v>29</v>
      </c>
      <c r="G364" s="43" t="s">
        <v>208</v>
      </c>
      <c r="H364" s="43" t="s">
        <v>85</v>
      </c>
      <c r="I364" s="47" t="s">
        <v>207</v>
      </c>
      <c r="J364" s="48" t="str">
        <f t="shared" si="72"/>
        <v>PJACA4402</v>
      </c>
      <c r="K364" s="43" t="str">
        <f>VLOOKUP($H364,'[7]Objective Codes'!$A$4:$F$197,4,FALSE)</f>
        <v>THIRD PARTY</v>
      </c>
      <c r="L364" s="43" t="str">
        <f>VLOOKUP($H364,'[7]Objective Codes'!$A$4:$F$197,5,FALSE)</f>
        <v>KNOWSLEY</v>
      </c>
      <c r="M364" s="43" t="str">
        <f>VLOOKUP($H364,'[7]Objective Codes'!$A$4:$F$197,6,FALSE)</f>
        <v>GENERAL</v>
      </c>
      <c r="N364" s="43" t="str">
        <f>VLOOKUP(I364,'[7]Subjective Codes'!$C$3:$D$133,2,FALSE)</f>
        <v>LEGISLATION CLAIM</v>
      </c>
      <c r="O364" s="22"/>
      <c r="P364" s="49">
        <f>+'[16]As per Matt C tonnages'!$F$8+'[16]As per Matt C tonnages'!$F$18+'[16]As per Matt C tonnages'!$G$8+'[16]As per Matt C tonnages'!$G$18</f>
        <v>392645.2</v>
      </c>
      <c r="Q364" s="44">
        <f>+'[16]As per Matt C tonnages'!$O$8+'[16]As per Matt C tonnages'!$O$18+'[16]As per Matt C tonnages'!$P$8+'[16]As per Matt C tonnages'!$P$18</f>
        <v>409149.65</v>
      </c>
      <c r="R364" s="44">
        <f t="shared" si="74"/>
        <v>16504.450000000012</v>
      </c>
      <c r="S364" s="45"/>
      <c r="T364" s="45"/>
      <c r="U364" s="77">
        <f t="shared" ref="U364:V368" si="84">+P364*$X$363</f>
        <v>404424.55600000004</v>
      </c>
      <c r="V364" s="77">
        <f t="shared" si="84"/>
        <v>421424.13950000005</v>
      </c>
      <c r="W364" s="49">
        <f t="shared" si="76"/>
        <v>12274.489500000025</v>
      </c>
      <c r="X364" s="49"/>
      <c r="AC364" s="45">
        <f>VLOOKUP(A:A,'[9]Bud Info 1.03 11am'!$1:$1048576,11,FALSE)</f>
        <v>409150</v>
      </c>
      <c r="AD364" s="44">
        <f t="shared" si="73"/>
        <v>-0.34999999997671694</v>
      </c>
    </row>
    <row r="365" spans="1:30" s="43" customFormat="1" x14ac:dyDescent="0.25">
      <c r="A365" s="45" t="str">
        <f t="shared" si="75"/>
        <v>PJADA4402 Total</v>
      </c>
      <c r="B365" s="43" t="s">
        <v>745</v>
      </c>
      <c r="C365" s="46" t="s">
        <v>914</v>
      </c>
      <c r="D365" s="43" t="s">
        <v>745</v>
      </c>
      <c r="E365" s="43" t="s">
        <v>0</v>
      </c>
      <c r="F365" s="43" t="s">
        <v>29</v>
      </c>
      <c r="G365" s="43" t="s">
        <v>209</v>
      </c>
      <c r="H365" s="43" t="s">
        <v>86</v>
      </c>
      <c r="I365" s="47" t="s">
        <v>207</v>
      </c>
      <c r="J365" s="48" t="str">
        <f t="shared" si="72"/>
        <v>PJADA4402</v>
      </c>
      <c r="K365" s="43" t="str">
        <f>VLOOKUP($H365,'[7]Objective Codes'!$A$4:$F$197,4,FALSE)</f>
        <v>THIRD PARTY</v>
      </c>
      <c r="L365" s="43" t="str">
        <f>VLOOKUP($H365,'[7]Objective Codes'!$A$4:$F$197,5,FALSE)</f>
        <v>SEFTON</v>
      </c>
      <c r="M365" s="43" t="str">
        <f>VLOOKUP($H365,'[7]Objective Codes'!$A$4:$F$197,6,FALSE)</f>
        <v>GENERAL</v>
      </c>
      <c r="N365" s="43" t="str">
        <f>VLOOKUP(I365,'[7]Subjective Codes'!$C$3:$D$133,2,FALSE)</f>
        <v>LEGISLATION CLAIM</v>
      </c>
      <c r="O365" s="22"/>
      <c r="P365" s="49">
        <f>+'[16]As per Matt C tonnages'!$F$7+'[16]As per Matt C tonnages'!$F$17+'[16]As per Matt C tonnages'!$G$7+'[16]As per Matt C tonnages'!$G$17</f>
        <v>2165125</v>
      </c>
      <c r="Q365" s="44">
        <f>+'[16]As per Matt C tonnages'!$O$7+'[16]As per Matt C tonnages'!$O$17+'[16]As per Matt C tonnages'!$P$7+'[16]As per Matt C tonnages'!$P$17</f>
        <v>2228875</v>
      </c>
      <c r="R365" s="44">
        <f t="shared" si="74"/>
        <v>63750</v>
      </c>
      <c r="S365" s="45"/>
      <c r="T365" s="45"/>
      <c r="U365" s="77">
        <f t="shared" si="84"/>
        <v>2230078.75</v>
      </c>
      <c r="V365" s="77">
        <f t="shared" si="84"/>
        <v>2295741.25</v>
      </c>
      <c r="W365" s="49">
        <f t="shared" si="76"/>
        <v>66866.25</v>
      </c>
      <c r="X365" s="49"/>
      <c r="AC365" s="45">
        <f>VLOOKUP(A:A,'[9]Bud Info 1.03 11am'!$1:$1048576,11,FALSE)</f>
        <v>2228875</v>
      </c>
      <c r="AD365" s="44">
        <f t="shared" si="73"/>
        <v>0</v>
      </c>
    </row>
    <row r="366" spans="1:30" s="43" customFormat="1" x14ac:dyDescent="0.25">
      <c r="A366" s="45" t="str">
        <f t="shared" si="75"/>
        <v>PJAEA4400 Total</v>
      </c>
      <c r="B366" s="43" t="s">
        <v>746</v>
      </c>
      <c r="C366" s="46" t="s">
        <v>914</v>
      </c>
      <c r="D366" s="43" t="s">
        <v>746</v>
      </c>
      <c r="E366" s="43" t="s">
        <v>0</v>
      </c>
      <c r="F366" s="43" t="s">
        <v>29</v>
      </c>
      <c r="G366" s="43" t="s">
        <v>210</v>
      </c>
      <c r="H366" s="52" t="s">
        <v>87</v>
      </c>
      <c r="I366" s="53">
        <v>4400</v>
      </c>
      <c r="J366" s="48" t="str">
        <f t="shared" si="72"/>
        <v>PJAEA4400</v>
      </c>
      <c r="K366" s="43" t="str">
        <f>VLOOKUP($H366,'[7]Objective Codes'!$A$4:$F$197,4,FALSE)</f>
        <v>THIRD PARTY</v>
      </c>
      <c r="L366" s="43" t="str">
        <f>VLOOKUP($H366,'[7]Objective Codes'!$A$4:$F$197,5,FALSE)</f>
        <v>ST HELENS</v>
      </c>
      <c r="M366" s="43" t="str">
        <f>VLOOKUP($H366,'[7]Objective Codes'!$A$4:$F$197,6,FALSE)</f>
        <v>GENERAL</v>
      </c>
      <c r="O366" s="22"/>
      <c r="P366" s="49">
        <f>+'[16]As per Matt C tonnages'!$F$9+'[16]As per Matt C tonnages'!$F$19+'[16]As per Matt C tonnages'!$G$9+'[16]As per Matt C tonnages'!$G$19</f>
        <v>1157981.6000000001</v>
      </c>
      <c r="Q366" s="44">
        <f>+'[16]As per Matt C tonnages'!$O$9+'[16]As per Matt C tonnages'!$O$19+'[16]As per Matt C tonnages'!$P$19+'[16]As per Matt C tonnages'!$P$9</f>
        <v>1251337.6000000001</v>
      </c>
      <c r="R366" s="44">
        <f t="shared" si="74"/>
        <v>93356</v>
      </c>
      <c r="S366" s="45"/>
      <c r="T366" s="45"/>
      <c r="U366" s="77">
        <f t="shared" si="84"/>
        <v>1192721.0480000002</v>
      </c>
      <c r="V366" s="77">
        <f t="shared" si="84"/>
        <v>1288877.7280000001</v>
      </c>
      <c r="W366" s="49">
        <f t="shared" si="76"/>
        <v>37540.128000000026</v>
      </c>
      <c r="X366" s="49"/>
      <c r="AC366" s="45"/>
      <c r="AD366" s="44"/>
    </row>
    <row r="367" spans="1:30" s="43" customFormat="1" x14ac:dyDescent="0.25">
      <c r="A367" s="45" t="str">
        <f t="shared" si="75"/>
        <v>PJAEA4402 Total</v>
      </c>
      <c r="B367" s="43" t="s">
        <v>747</v>
      </c>
      <c r="C367" s="46" t="s">
        <v>914</v>
      </c>
      <c r="D367" s="43" t="s">
        <v>747</v>
      </c>
      <c r="E367" s="43" t="s">
        <v>0</v>
      </c>
      <c r="F367" s="43" t="s">
        <v>29</v>
      </c>
      <c r="G367" s="43" t="s">
        <v>210</v>
      </c>
      <c r="H367" s="43" t="s">
        <v>87</v>
      </c>
      <c r="I367" s="47" t="s">
        <v>207</v>
      </c>
      <c r="J367" s="48" t="str">
        <f t="shared" si="72"/>
        <v>PJAEA4402</v>
      </c>
      <c r="K367" s="43" t="str">
        <f>VLOOKUP($H367,'[7]Objective Codes'!$A$4:$F$197,4,FALSE)</f>
        <v>THIRD PARTY</v>
      </c>
      <c r="L367" s="43" t="str">
        <f>VLOOKUP($H367,'[7]Objective Codes'!$A$4:$F$197,5,FALSE)</f>
        <v>ST HELENS</v>
      </c>
      <c r="M367" s="43" t="str">
        <f>VLOOKUP($H367,'[7]Objective Codes'!$A$4:$F$197,6,FALSE)</f>
        <v>GENERAL</v>
      </c>
      <c r="N367" s="43" t="str">
        <f>VLOOKUP(I367,'[7]Subjective Codes'!$C$3:$D$133,2,FALSE)</f>
        <v>LEGISLATION CLAIM</v>
      </c>
      <c r="O367" s="22"/>
      <c r="P367" s="49"/>
      <c r="Q367" s="44"/>
      <c r="R367" s="44">
        <f t="shared" si="74"/>
        <v>0</v>
      </c>
      <c r="S367" s="45"/>
      <c r="T367" s="45"/>
      <c r="U367" s="77">
        <f t="shared" si="84"/>
        <v>0</v>
      </c>
      <c r="V367" s="77">
        <f t="shared" si="84"/>
        <v>0</v>
      </c>
      <c r="W367" s="49">
        <f t="shared" si="76"/>
        <v>0</v>
      </c>
      <c r="X367" s="49"/>
      <c r="AC367" s="45">
        <f>VLOOKUP(A:A,'[9]Bud Info 1.03 11am'!$1:$1048576,11,FALSE)</f>
        <v>1251338</v>
      </c>
      <c r="AD367" s="44"/>
    </row>
    <row r="368" spans="1:30" s="43" customFormat="1" x14ac:dyDescent="0.25">
      <c r="A368" s="45" t="str">
        <f t="shared" si="75"/>
        <v>PJAFA4402 Total</v>
      </c>
      <c r="B368" s="43" t="s">
        <v>748</v>
      </c>
      <c r="C368" s="46" t="s">
        <v>914</v>
      </c>
      <c r="D368" s="43" t="s">
        <v>748</v>
      </c>
      <c r="E368" s="43" t="s">
        <v>0</v>
      </c>
      <c r="F368" s="43" t="s">
        <v>29</v>
      </c>
      <c r="G368" s="43" t="s">
        <v>211</v>
      </c>
      <c r="H368" s="43" t="s">
        <v>88</v>
      </c>
      <c r="I368" s="47" t="s">
        <v>207</v>
      </c>
      <c r="J368" s="48" t="str">
        <f t="shared" si="72"/>
        <v>PJAFA4402</v>
      </c>
      <c r="K368" s="43" t="str">
        <f>VLOOKUP($H368,'[7]Objective Codes'!$A$4:$F$197,4,FALSE)</f>
        <v>THIRD PARTY</v>
      </c>
      <c r="L368" s="43" t="str">
        <f>VLOOKUP($H368,'[7]Objective Codes'!$A$4:$F$197,5,FALSE)</f>
        <v>WIRRAL</v>
      </c>
      <c r="M368" s="43" t="str">
        <f>VLOOKUP($H368,'[7]Objective Codes'!$A$4:$F$197,6,FALSE)</f>
        <v>GENERAL</v>
      </c>
      <c r="N368" s="43" t="str">
        <f>VLOOKUP(I368,'[7]Subjective Codes'!$C$3:$D$133,2,FALSE)</f>
        <v>LEGISLATION CLAIM</v>
      </c>
      <c r="O368" s="22"/>
      <c r="P368" s="49">
        <f>+'[16]As per Matt C tonnages'!$F$6+'[16]As per Matt C tonnages'!$F$16+'[16]As per Matt C tonnages'!$G$16+'[16]As per Matt C tonnages'!$G$6</f>
        <v>1165350</v>
      </c>
      <c r="Q368" s="44">
        <f>+'[16]As per Matt C tonnages'!$O$6+'[16]As per Matt C tonnages'!$O$16+'[16]As per Matt C tonnages'!$P$6+'[16]As per Matt C tonnages'!$P$16</f>
        <v>1217091</v>
      </c>
      <c r="R368" s="44">
        <f t="shared" si="74"/>
        <v>51741</v>
      </c>
      <c r="S368" s="45"/>
      <c r="T368" s="45"/>
      <c r="U368" s="77">
        <f t="shared" si="84"/>
        <v>1200310.5</v>
      </c>
      <c r="V368" s="77">
        <f t="shared" si="84"/>
        <v>1253603.73</v>
      </c>
      <c r="W368" s="49">
        <f t="shared" si="76"/>
        <v>36512.729999999981</v>
      </c>
      <c r="X368" s="49"/>
      <c r="AC368" s="45">
        <f>VLOOKUP(A:A,'[9]Bud Info 1.03 11am'!$1:$1048576,11,FALSE)</f>
        <v>1217091</v>
      </c>
      <c r="AD368" s="44">
        <f t="shared" si="73"/>
        <v>0</v>
      </c>
    </row>
    <row r="369" spans="1:30" s="43" customFormat="1" x14ac:dyDescent="0.25">
      <c r="A369" s="45" t="str">
        <f t="shared" si="75"/>
        <v>PJBAA4402 Total</v>
      </c>
      <c r="B369" s="43" t="s">
        <v>749</v>
      </c>
      <c r="C369" s="46" t="s">
        <v>914</v>
      </c>
      <c r="D369" s="43" t="s">
        <v>749</v>
      </c>
      <c r="E369" s="43" t="s">
        <v>0</v>
      </c>
      <c r="F369" s="43" t="s">
        <v>29</v>
      </c>
      <c r="G369" s="43" t="s">
        <v>206</v>
      </c>
      <c r="H369" s="43" t="s">
        <v>89</v>
      </c>
      <c r="I369" s="47" t="s">
        <v>207</v>
      </c>
      <c r="J369" s="48" t="str">
        <f t="shared" si="72"/>
        <v>PJBAA4402</v>
      </c>
      <c r="K369" s="43" t="str">
        <f>VLOOKUP($H369,'[7]Objective Codes'!$A$4:$F$197,4,FALSE)</f>
        <v>LIVERPOOL C.C.</v>
      </c>
      <c r="L369" s="43" t="str">
        <f>VLOOKUP($H369,'[7]Objective Codes'!$A$4:$F$197,5,FALSE)</f>
        <v>GENERAL</v>
      </c>
      <c r="M369" s="43" t="str">
        <f>VLOOKUP($H369,'[7]Objective Codes'!$A$4:$F$197,6,FALSE)</f>
        <v>GENERAL</v>
      </c>
      <c r="N369" s="43" t="str">
        <f>VLOOKUP(I369,'[7]Subjective Codes'!$C$3:$D$133,2,FALSE)</f>
        <v>LEGISLATION CLAIM</v>
      </c>
      <c r="O369" s="22"/>
      <c r="P369" s="49"/>
      <c r="Q369" s="44"/>
      <c r="R369" s="44">
        <f t="shared" si="74"/>
        <v>0</v>
      </c>
      <c r="S369" s="45"/>
      <c r="T369" s="45"/>
      <c r="U369" s="45"/>
      <c r="V369" s="45"/>
      <c r="W369" s="49">
        <f t="shared" si="76"/>
        <v>0</v>
      </c>
      <c r="X369" s="49"/>
      <c r="AC369" s="45">
        <f>VLOOKUP(A:A,'[9]Bud Info 1.03 11am'!$1:$1048576,11,FALSE)</f>
        <v>0</v>
      </c>
      <c r="AD369" s="44">
        <f t="shared" si="73"/>
        <v>0</v>
      </c>
    </row>
    <row r="370" spans="1:30" s="43" customFormat="1" x14ac:dyDescent="0.25">
      <c r="A370" s="45" t="str">
        <f t="shared" si="75"/>
        <v>PJCAA4402 Total</v>
      </c>
      <c r="B370" s="43" t="s">
        <v>750</v>
      </c>
      <c r="C370" s="46" t="s">
        <v>914</v>
      </c>
      <c r="D370" s="43" t="s">
        <v>750</v>
      </c>
      <c r="E370" s="43" t="s">
        <v>0</v>
      </c>
      <c r="F370" s="43" t="s">
        <v>29</v>
      </c>
      <c r="G370" s="43" t="s">
        <v>208</v>
      </c>
      <c r="H370" s="43" t="s">
        <v>90</v>
      </c>
      <c r="I370" s="47" t="s">
        <v>207</v>
      </c>
      <c r="J370" s="48" t="str">
        <f t="shared" si="72"/>
        <v>PJCAA4402</v>
      </c>
      <c r="K370" s="43" t="str">
        <f>VLOOKUP($H370,'[7]Objective Codes'!$A$4:$F$197,4,FALSE)</f>
        <v>KNOWSLEY MBC</v>
      </c>
      <c r="L370" s="43" t="str">
        <f>VLOOKUP($H370,'[7]Objective Codes'!$A$4:$F$197,5,FALSE)</f>
        <v>GENERAL</v>
      </c>
      <c r="M370" s="43" t="str">
        <f>VLOOKUP($H370,'[7]Objective Codes'!$A$4:$F$197,6,FALSE)</f>
        <v>GENERAL</v>
      </c>
      <c r="N370" s="43" t="str">
        <f>VLOOKUP(I370,'[7]Subjective Codes'!$C$3:$D$133,2,FALSE)</f>
        <v>LEGISLATION CLAIM</v>
      </c>
      <c r="O370" s="22"/>
      <c r="P370" s="49"/>
      <c r="Q370" s="44"/>
      <c r="R370" s="44">
        <f t="shared" si="74"/>
        <v>0</v>
      </c>
      <c r="S370" s="45"/>
      <c r="T370" s="45"/>
      <c r="U370" s="45"/>
      <c r="V370" s="45"/>
      <c r="W370" s="49">
        <f t="shared" si="76"/>
        <v>0</v>
      </c>
      <c r="X370" s="49"/>
      <c r="AC370" s="45">
        <f>VLOOKUP(A:A,'[9]Bud Info 1.03 11am'!$1:$1048576,11,FALSE)</f>
        <v>0</v>
      </c>
      <c r="AD370" s="44">
        <f t="shared" si="73"/>
        <v>0</v>
      </c>
    </row>
    <row r="371" spans="1:30" s="43" customFormat="1" x14ac:dyDescent="0.25">
      <c r="A371" s="45" t="str">
        <f t="shared" si="75"/>
        <v>PJDAA4402 Total</v>
      </c>
      <c r="B371" s="43" t="s">
        <v>751</v>
      </c>
      <c r="C371" s="46" t="s">
        <v>914</v>
      </c>
      <c r="D371" s="43" t="s">
        <v>751</v>
      </c>
      <c r="E371" s="43" t="s">
        <v>0</v>
      </c>
      <c r="F371" s="43" t="s">
        <v>29</v>
      </c>
      <c r="G371" s="43" t="s">
        <v>209</v>
      </c>
      <c r="H371" s="43" t="s">
        <v>91</v>
      </c>
      <c r="I371" s="47" t="s">
        <v>207</v>
      </c>
      <c r="J371" s="48" t="str">
        <f t="shared" si="72"/>
        <v>PJDAA4402</v>
      </c>
      <c r="K371" s="43" t="str">
        <f>VLOOKUP($H371,'[7]Objective Codes'!$A$4:$F$197,4,FALSE)</f>
        <v>SEFTON MBC</v>
      </c>
      <c r="L371" s="43" t="str">
        <f>VLOOKUP($H371,'[7]Objective Codes'!$A$4:$F$197,5,FALSE)</f>
        <v>GENERAL</v>
      </c>
      <c r="M371" s="43" t="str">
        <f>VLOOKUP($H371,'[7]Objective Codes'!$A$4:$F$197,6,FALSE)</f>
        <v>GENERAL</v>
      </c>
      <c r="N371" s="43" t="str">
        <f>VLOOKUP(I371,'[7]Subjective Codes'!$C$3:$D$133,2,FALSE)</f>
        <v>LEGISLATION CLAIM</v>
      </c>
      <c r="O371" s="22"/>
      <c r="P371" s="49"/>
      <c r="Q371" s="44"/>
      <c r="R371" s="44">
        <f t="shared" si="74"/>
        <v>0</v>
      </c>
      <c r="S371" s="45"/>
      <c r="T371" s="45"/>
      <c r="U371" s="45"/>
      <c r="V371" s="45"/>
      <c r="W371" s="49">
        <f t="shared" si="76"/>
        <v>0</v>
      </c>
      <c r="X371" s="49"/>
      <c r="AC371" s="45">
        <f>VLOOKUP(A:A,'[9]Bud Info 1.03 11am'!$1:$1048576,11,FALSE)</f>
        <v>0</v>
      </c>
      <c r="AD371" s="44">
        <f t="shared" si="73"/>
        <v>0</v>
      </c>
    </row>
    <row r="372" spans="1:30" s="43" customFormat="1" x14ac:dyDescent="0.25">
      <c r="A372" s="45" t="str">
        <f t="shared" si="75"/>
        <v>PJEAA4400 Total</v>
      </c>
      <c r="B372" s="43" t="s">
        <v>752</v>
      </c>
      <c r="C372" s="46" t="s">
        <v>914</v>
      </c>
      <c r="D372" s="43" t="s">
        <v>752</v>
      </c>
      <c r="E372" s="43" t="s">
        <v>0</v>
      </c>
      <c r="F372" s="43" t="s">
        <v>29</v>
      </c>
      <c r="G372" s="43" t="s">
        <v>210</v>
      </c>
      <c r="H372" s="52" t="s">
        <v>92</v>
      </c>
      <c r="I372" s="53">
        <v>4400</v>
      </c>
      <c r="J372" s="48" t="str">
        <f t="shared" si="72"/>
        <v>PJEAA4400</v>
      </c>
      <c r="K372" s="43" t="str">
        <f>VLOOKUP($H372,'[7]Objective Codes'!$A$4:$F$197,4,FALSE)</f>
        <v>ST HELENS MBC</v>
      </c>
      <c r="L372" s="43" t="str">
        <f>VLOOKUP($H372,'[7]Objective Codes'!$A$4:$F$197,5,FALSE)</f>
        <v>GENERAL</v>
      </c>
      <c r="M372" s="43" t="str">
        <f>VLOOKUP($H372,'[7]Objective Codes'!$A$4:$F$197,6,FALSE)</f>
        <v>GENERAL</v>
      </c>
      <c r="O372" s="22"/>
      <c r="P372" s="49"/>
      <c r="Q372" s="44"/>
      <c r="R372" s="44">
        <f t="shared" si="74"/>
        <v>0</v>
      </c>
      <c r="S372" s="45"/>
      <c r="T372" s="45"/>
      <c r="U372" s="45"/>
      <c r="V372" s="45"/>
      <c r="W372" s="49">
        <f t="shared" si="76"/>
        <v>0</v>
      </c>
      <c r="X372" s="49"/>
      <c r="AC372" s="45"/>
      <c r="AD372" s="44">
        <f t="shared" si="73"/>
        <v>0</v>
      </c>
    </row>
    <row r="373" spans="1:30" s="43" customFormat="1" x14ac:dyDescent="0.25">
      <c r="A373" s="45" t="str">
        <f t="shared" si="75"/>
        <v>PJEAA4402 Total</v>
      </c>
      <c r="B373" s="43" t="s">
        <v>753</v>
      </c>
      <c r="C373" s="46" t="s">
        <v>914</v>
      </c>
      <c r="D373" s="43" t="s">
        <v>753</v>
      </c>
      <c r="E373" s="43" t="s">
        <v>0</v>
      </c>
      <c r="F373" s="43" t="s">
        <v>29</v>
      </c>
      <c r="G373" s="43" t="s">
        <v>210</v>
      </c>
      <c r="H373" s="43" t="s">
        <v>92</v>
      </c>
      <c r="I373" s="47" t="s">
        <v>207</v>
      </c>
      <c r="J373" s="48" t="str">
        <f t="shared" si="72"/>
        <v>PJEAA4402</v>
      </c>
      <c r="K373" s="43" t="str">
        <f>VLOOKUP($H373,'[7]Objective Codes'!$A$4:$F$197,4,FALSE)</f>
        <v>ST HELENS MBC</v>
      </c>
      <c r="L373" s="43" t="str">
        <f>VLOOKUP($H373,'[7]Objective Codes'!$A$4:$F$197,5,FALSE)</f>
        <v>GENERAL</v>
      </c>
      <c r="M373" s="43" t="str">
        <f>VLOOKUP($H373,'[7]Objective Codes'!$A$4:$F$197,6,FALSE)</f>
        <v>GENERAL</v>
      </c>
      <c r="N373" s="43" t="str">
        <f>VLOOKUP(I373,'[7]Subjective Codes'!$C$3:$D$133,2,FALSE)</f>
        <v>LEGISLATION CLAIM</v>
      </c>
      <c r="O373" s="22"/>
      <c r="P373" s="49"/>
      <c r="Q373" s="44"/>
      <c r="R373" s="44"/>
      <c r="S373" s="45"/>
      <c r="T373" s="45"/>
      <c r="U373" s="45"/>
      <c r="V373" s="45"/>
      <c r="W373" s="49"/>
      <c r="X373" s="49"/>
      <c r="AC373" s="45">
        <f>VLOOKUP(A:A,'[9]Bud Info 1.03 11am'!$1:$1048576,11,FALSE)</f>
        <v>0</v>
      </c>
      <c r="AD373" s="44">
        <f t="shared" si="73"/>
        <v>0</v>
      </c>
    </row>
    <row r="374" spans="1:30" s="43" customFormat="1" x14ac:dyDescent="0.25">
      <c r="A374" s="45" t="str">
        <f t="shared" si="75"/>
        <v>PJFAA4402 Total</v>
      </c>
      <c r="B374" s="43" t="s">
        <v>754</v>
      </c>
      <c r="C374" s="46" t="s">
        <v>914</v>
      </c>
      <c r="D374" s="43" t="s">
        <v>754</v>
      </c>
      <c r="E374" s="43" t="s">
        <v>0</v>
      </c>
      <c r="F374" s="43" t="s">
        <v>29</v>
      </c>
      <c r="G374" s="43" t="s">
        <v>211</v>
      </c>
      <c r="H374" s="43" t="s">
        <v>93</v>
      </c>
      <c r="I374" s="47" t="s">
        <v>207</v>
      </c>
      <c r="J374" s="48" t="str">
        <f t="shared" si="72"/>
        <v>PJFAA4402</v>
      </c>
      <c r="K374" s="43" t="str">
        <f>VLOOKUP($H374,'[7]Objective Codes'!$A$4:$F$197,4,FALSE)</f>
        <v>WIRRAL MBC</v>
      </c>
      <c r="L374" s="43" t="str">
        <f>VLOOKUP($H374,'[7]Objective Codes'!$A$4:$F$197,5,FALSE)</f>
        <v>GENERAL</v>
      </c>
      <c r="M374" s="43" t="str">
        <f>VLOOKUP($H374,'[7]Objective Codes'!$A$4:$F$197,6,FALSE)</f>
        <v>GENERAL</v>
      </c>
      <c r="N374" s="43" t="str">
        <f>VLOOKUP(I374,'[7]Subjective Codes'!$C$3:$D$133,2,FALSE)</f>
        <v>LEGISLATION CLAIM</v>
      </c>
      <c r="O374" s="22"/>
      <c r="P374" s="49"/>
      <c r="Q374" s="44"/>
      <c r="R374" s="44">
        <f t="shared" si="74"/>
        <v>0</v>
      </c>
      <c r="S374" s="45"/>
      <c r="T374" s="45"/>
      <c r="U374" s="45"/>
      <c r="V374" s="45"/>
      <c r="W374" s="49">
        <f t="shared" si="76"/>
        <v>0</v>
      </c>
      <c r="X374" s="49"/>
      <c r="AC374" s="45"/>
      <c r="AD374" s="44">
        <f t="shared" si="73"/>
        <v>0</v>
      </c>
    </row>
    <row r="375" spans="1:30" s="43" customFormat="1" x14ac:dyDescent="0.25">
      <c r="A375" s="45" t="str">
        <f t="shared" si="75"/>
        <v>PMBAA3071 Total</v>
      </c>
      <c r="B375" s="43" t="s">
        <v>755</v>
      </c>
      <c r="C375" s="46" t="s">
        <v>914</v>
      </c>
      <c r="D375" s="43" t="s">
        <v>755</v>
      </c>
      <c r="E375" s="43" t="s">
        <v>0</v>
      </c>
      <c r="F375" s="43" t="s">
        <v>212</v>
      </c>
      <c r="G375" s="43" t="s">
        <v>30</v>
      </c>
      <c r="H375" s="43" t="s">
        <v>111</v>
      </c>
      <c r="I375" s="47" t="s">
        <v>161</v>
      </c>
      <c r="J375" s="48" t="str">
        <f t="shared" si="72"/>
        <v>PMBAA3071</v>
      </c>
      <c r="K375" s="43" t="str">
        <f>VLOOKUP($H375,'[7]Objective Codes'!$A$4:$F$197,4,FALSE)</f>
        <v>JOINT COMMUNICATIONS STRATEGY</v>
      </c>
      <c r="L375" s="43" t="str">
        <f>VLOOKUP($H375,'[7]Objective Codes'!$A$4:$F$197,5,FALSE)</f>
        <v>GENERAL</v>
      </c>
      <c r="M375" s="43" t="str">
        <f>VLOOKUP($H375,'[7]Objective Codes'!$A$4:$F$197,6,FALSE)</f>
        <v>GENERAL</v>
      </c>
      <c r="N375" s="43" t="str">
        <f>VLOOKUP(I375,'[7]Subjective Codes'!$C$3:$D$133,2,FALSE)</f>
        <v>JOURNALS                       .</v>
      </c>
      <c r="O375" s="22">
        <v>4500</v>
      </c>
      <c r="P375" s="49">
        <v>4000</v>
      </c>
      <c r="Q375" s="44">
        <f>+'[17]Annual Budget'!$G$4</f>
        <v>3000</v>
      </c>
      <c r="R375" s="44">
        <f t="shared" si="74"/>
        <v>-1000</v>
      </c>
      <c r="S375" s="45"/>
      <c r="T375" s="45"/>
      <c r="U375" s="44">
        <f>+'[17]Annual Budget'!$H$4</f>
        <v>3000</v>
      </c>
      <c r="V375" s="44">
        <f>+'[17]Annual Budget'!$I$4</f>
        <v>3000</v>
      </c>
      <c r="W375" s="49">
        <f t="shared" si="76"/>
        <v>0</v>
      </c>
      <c r="X375" s="49"/>
      <c r="AC375" s="45">
        <f>VLOOKUP(A:A,'[9]Bud Info 1.03 11am'!$1:$1048576,11,FALSE)</f>
        <v>3000</v>
      </c>
      <c r="AD375" s="44">
        <f t="shared" si="73"/>
        <v>0</v>
      </c>
    </row>
    <row r="376" spans="1:30" s="43" customFormat="1" x14ac:dyDescent="0.25">
      <c r="A376" s="45" t="str">
        <f t="shared" si="75"/>
        <v>PMBAA3095 Total</v>
      </c>
      <c r="B376" s="43" t="s">
        <v>756</v>
      </c>
      <c r="C376" s="46" t="s">
        <v>914</v>
      </c>
      <c r="D376" s="43" t="s">
        <v>756</v>
      </c>
      <c r="E376" s="43" t="s">
        <v>0</v>
      </c>
      <c r="F376" s="43" t="s">
        <v>212</v>
      </c>
      <c r="G376" s="43" t="s">
        <v>30</v>
      </c>
      <c r="H376" s="43" t="s">
        <v>111</v>
      </c>
      <c r="I376" s="47" t="s">
        <v>213</v>
      </c>
      <c r="J376" s="48" t="str">
        <f t="shared" si="72"/>
        <v>PMBAA3095</v>
      </c>
      <c r="K376" s="43" t="str">
        <f>VLOOKUP($H376,'[7]Objective Codes'!$A$4:$F$197,4,FALSE)</f>
        <v>JOINT COMMUNICATIONS STRATEGY</v>
      </c>
      <c r="L376" s="43" t="str">
        <f>VLOOKUP($H376,'[7]Objective Codes'!$A$4:$F$197,5,FALSE)</f>
        <v>GENERAL</v>
      </c>
      <c r="M376" s="43" t="str">
        <f>VLOOKUP($H376,'[7]Objective Codes'!$A$4:$F$197,6,FALSE)</f>
        <v>GENERAL</v>
      </c>
      <c r="N376" s="43" t="str">
        <f>VLOOKUP(I376,'[7]Subjective Codes'!$C$3:$D$133,2,FALSE)</f>
        <v>FILMS &amp; VIDEOS                 .</v>
      </c>
      <c r="O376" s="22">
        <v>2112</v>
      </c>
      <c r="P376" s="49">
        <v>2000</v>
      </c>
      <c r="Q376" s="44">
        <f>+'[17]Annual Budget'!$G$5</f>
        <v>1500</v>
      </c>
      <c r="R376" s="44">
        <f t="shared" si="74"/>
        <v>-500</v>
      </c>
      <c r="S376" s="45"/>
      <c r="T376" s="45"/>
      <c r="U376" s="44">
        <f>+'[17]Annual Budget'!$H$5</f>
        <v>1500</v>
      </c>
      <c r="V376" s="44">
        <f>+'[17]Annual Budget'!$I$5</f>
        <v>1500</v>
      </c>
      <c r="W376" s="49">
        <f t="shared" si="76"/>
        <v>0</v>
      </c>
      <c r="X376" s="49"/>
      <c r="AC376" s="45">
        <f>VLOOKUP(A:A,'[9]Bud Info 1.03 11am'!$1:$1048576,11,FALSE)</f>
        <v>1500</v>
      </c>
      <c r="AD376" s="44">
        <f t="shared" si="73"/>
        <v>0</v>
      </c>
    </row>
    <row r="377" spans="1:30" s="43" customFormat="1" x14ac:dyDescent="0.25">
      <c r="A377" s="45" t="str">
        <f t="shared" si="75"/>
        <v>PMBAA3310 Total</v>
      </c>
      <c r="B377" s="43" t="s">
        <v>757</v>
      </c>
      <c r="C377" s="46" t="s">
        <v>914</v>
      </c>
      <c r="D377" s="43" t="s">
        <v>757</v>
      </c>
      <c r="E377" s="43" t="s">
        <v>0</v>
      </c>
      <c r="F377" s="43" t="s">
        <v>212</v>
      </c>
      <c r="G377" s="43" t="s">
        <v>31</v>
      </c>
      <c r="H377" s="43" t="s">
        <v>111</v>
      </c>
      <c r="I377" s="47" t="s">
        <v>214</v>
      </c>
      <c r="J377" s="48" t="str">
        <f t="shared" si="72"/>
        <v>PMBAA3310</v>
      </c>
      <c r="K377" s="43" t="str">
        <f>VLOOKUP($H377,'[7]Objective Codes'!$A$4:$F$197,4,FALSE)</f>
        <v>JOINT COMMUNICATIONS STRATEGY</v>
      </c>
      <c r="L377" s="43" t="str">
        <f>VLOOKUP($H377,'[7]Objective Codes'!$A$4:$F$197,5,FALSE)</f>
        <v>GENERAL</v>
      </c>
      <c r="M377" s="43" t="str">
        <f>VLOOKUP($H377,'[7]Objective Codes'!$A$4:$F$197,6,FALSE)</f>
        <v>GENERAL</v>
      </c>
      <c r="N377" s="43" t="str">
        <f>VLOOKUP(I377,'[7]Subjective Codes'!$C$3:$D$133,2,FALSE)</f>
        <v>INTERNAL PRINTING              .</v>
      </c>
      <c r="O377" s="22">
        <v>5000</v>
      </c>
      <c r="P377" s="49">
        <v>2000</v>
      </c>
      <c r="Q377" s="44">
        <f>+'[17]Annual Budget'!$G6</f>
        <v>2000</v>
      </c>
      <c r="R377" s="44">
        <f t="shared" si="74"/>
        <v>0</v>
      </c>
      <c r="S377" s="45"/>
      <c r="T377" s="45"/>
      <c r="U377" s="44">
        <f>+'[17]Annual Budget'!$H6</f>
        <v>2000</v>
      </c>
      <c r="V377" s="44">
        <f>+'[17]Annual Budget'!$I6</f>
        <v>2000</v>
      </c>
      <c r="W377" s="49">
        <f t="shared" si="76"/>
        <v>0</v>
      </c>
      <c r="X377" s="49"/>
      <c r="AC377" s="45">
        <f>VLOOKUP(A:A,'[9]Bud Info 1.03 11am'!$1:$1048576,11,FALSE)</f>
        <v>2000</v>
      </c>
      <c r="AD377" s="44">
        <f t="shared" si="73"/>
        <v>0</v>
      </c>
    </row>
    <row r="378" spans="1:30" s="43" customFormat="1" x14ac:dyDescent="0.25">
      <c r="A378" s="45" t="str">
        <f t="shared" si="75"/>
        <v>PMBAA3311 Total</v>
      </c>
      <c r="B378" s="43" t="s">
        <v>758</v>
      </c>
      <c r="C378" s="46" t="s">
        <v>914</v>
      </c>
      <c r="D378" s="43" t="s">
        <v>758</v>
      </c>
      <c r="E378" s="43" t="s">
        <v>0</v>
      </c>
      <c r="F378" s="43" t="s">
        <v>212</v>
      </c>
      <c r="G378" s="43" t="s">
        <v>31</v>
      </c>
      <c r="H378" s="43" t="s">
        <v>111</v>
      </c>
      <c r="I378" s="47" t="s">
        <v>167</v>
      </c>
      <c r="J378" s="48" t="str">
        <f t="shared" si="72"/>
        <v>PMBAA3311</v>
      </c>
      <c r="K378" s="43" t="str">
        <f>VLOOKUP($H378,'[7]Objective Codes'!$A$4:$F$197,4,FALSE)</f>
        <v>JOINT COMMUNICATIONS STRATEGY</v>
      </c>
      <c r="L378" s="43" t="str">
        <f>VLOOKUP($H378,'[7]Objective Codes'!$A$4:$F$197,5,FALSE)</f>
        <v>GENERAL</v>
      </c>
      <c r="M378" s="43" t="str">
        <f>VLOOKUP($H378,'[7]Objective Codes'!$A$4:$F$197,6,FALSE)</f>
        <v>GENERAL</v>
      </c>
      <c r="N378" s="43" t="str">
        <f>VLOOKUP(I378,'[7]Subjective Codes'!$C$3:$D$133,2,FALSE)</f>
        <v>EXTERNAL PRINTING              .</v>
      </c>
      <c r="O378" s="22">
        <v>5150</v>
      </c>
      <c r="P378" s="49">
        <v>2000</v>
      </c>
      <c r="Q378" s="44">
        <f>+'[17]Annual Budget'!$G7</f>
        <v>2000</v>
      </c>
      <c r="R378" s="44">
        <f t="shared" si="74"/>
        <v>0</v>
      </c>
      <c r="S378" s="45"/>
      <c r="T378" s="45"/>
      <c r="U378" s="44">
        <f>+'[17]Annual Budget'!$H7</f>
        <v>2000</v>
      </c>
      <c r="V378" s="44">
        <f>+'[17]Annual Budget'!$I7</f>
        <v>2000</v>
      </c>
      <c r="W378" s="49">
        <f t="shared" si="76"/>
        <v>0</v>
      </c>
      <c r="X378" s="49"/>
      <c r="AC378" s="45">
        <f>VLOOKUP(A:A,'[9]Bud Info 1.03 11am'!$1:$1048576,11,FALSE)</f>
        <v>2000</v>
      </c>
      <c r="AD378" s="44">
        <f t="shared" si="73"/>
        <v>0</v>
      </c>
    </row>
    <row r="379" spans="1:30" s="43" customFormat="1" x14ac:dyDescent="0.25">
      <c r="A379" s="45" t="str">
        <f t="shared" si="75"/>
        <v>PMBAA3321 Total</v>
      </c>
      <c r="B379" s="43" t="s">
        <v>759</v>
      </c>
      <c r="C379" s="46" t="s">
        <v>914</v>
      </c>
      <c r="D379" s="43" t="s">
        <v>759</v>
      </c>
      <c r="E379" s="43" t="s">
        <v>0</v>
      </c>
      <c r="F379" s="43" t="s">
        <v>212</v>
      </c>
      <c r="G379" s="43" t="s">
        <v>31</v>
      </c>
      <c r="H379" s="43" t="s">
        <v>111</v>
      </c>
      <c r="I379" s="47" t="s">
        <v>215</v>
      </c>
      <c r="J379" s="48" t="str">
        <f t="shared" si="72"/>
        <v>PMBAA3321</v>
      </c>
      <c r="K379" s="43" t="str">
        <f>VLOOKUP($H379,'[7]Objective Codes'!$A$4:$F$197,4,FALSE)</f>
        <v>JOINT COMMUNICATIONS STRATEGY</v>
      </c>
      <c r="L379" s="43" t="str">
        <f>VLOOKUP($H379,'[7]Objective Codes'!$A$4:$F$197,5,FALSE)</f>
        <v>GENERAL</v>
      </c>
      <c r="M379" s="43" t="str">
        <f>VLOOKUP($H379,'[7]Objective Codes'!$A$4:$F$197,6,FALSE)</f>
        <v>GENERAL</v>
      </c>
      <c r="N379" s="43" t="str">
        <f>VLOOKUP(I379,'[7]Subjective Codes'!$C$3:$D$133,2,FALSE)</f>
        <v>GRAPHIC SUPPLIES               .</v>
      </c>
      <c r="O379" s="22">
        <v>1056</v>
      </c>
      <c r="P379" s="49">
        <v>1530</v>
      </c>
      <c r="Q379" s="44">
        <f>+'[17]Annual Budget'!$G8</f>
        <v>1530</v>
      </c>
      <c r="R379" s="44">
        <f t="shared" si="74"/>
        <v>0</v>
      </c>
      <c r="S379" s="45"/>
      <c r="T379" s="45"/>
      <c r="U379" s="44">
        <f>+'[17]Annual Budget'!$H8</f>
        <v>1530</v>
      </c>
      <c r="V379" s="44">
        <f>+'[17]Annual Budget'!$I8</f>
        <v>1530</v>
      </c>
      <c r="W379" s="49">
        <f t="shared" si="76"/>
        <v>0</v>
      </c>
      <c r="X379" s="49"/>
      <c r="AC379" s="45">
        <f>VLOOKUP(A:A,'[9]Bud Info 1.03 11am'!$1:$1048576,11,FALSE)</f>
        <v>1530</v>
      </c>
      <c r="AD379" s="44">
        <f t="shared" si="73"/>
        <v>0</v>
      </c>
    </row>
    <row r="380" spans="1:30" s="43" customFormat="1" x14ac:dyDescent="0.25">
      <c r="A380" s="45" t="str">
        <f t="shared" si="75"/>
        <v>PMBAA3300 Total</v>
      </c>
      <c r="B380" s="43" t="s">
        <v>760</v>
      </c>
      <c r="C380" s="46" t="s">
        <v>914</v>
      </c>
      <c r="D380" s="43" t="s">
        <v>760</v>
      </c>
      <c r="E380" s="43" t="s">
        <v>0</v>
      </c>
      <c r="F380" s="43" t="s">
        <v>212</v>
      </c>
      <c r="G380" s="43" t="s">
        <v>34</v>
      </c>
      <c r="H380" s="43" t="s">
        <v>111</v>
      </c>
      <c r="I380" s="47" t="s">
        <v>164</v>
      </c>
      <c r="J380" s="48" t="str">
        <f t="shared" si="72"/>
        <v>PMBAA3300</v>
      </c>
      <c r="K380" s="43" t="str">
        <f>VLOOKUP($H380,'[7]Objective Codes'!$A$4:$F$197,4,FALSE)</f>
        <v>JOINT COMMUNICATIONS STRATEGY</v>
      </c>
      <c r="L380" s="43" t="str">
        <f>VLOOKUP($H380,'[7]Objective Codes'!$A$4:$F$197,5,FALSE)</f>
        <v>GENERAL</v>
      </c>
      <c r="M380" s="43" t="str">
        <f>VLOOKUP($H380,'[7]Objective Codes'!$A$4:$F$197,6,FALSE)</f>
        <v>GENERAL</v>
      </c>
      <c r="N380" s="43" t="str">
        <f>VLOOKUP(I380,'[7]Subjective Codes'!$C$3:$D$133,2,FALSE)</f>
        <v>PURCHASE OF OFFICE MACHINERY   .</v>
      </c>
      <c r="O380" s="22">
        <v>0</v>
      </c>
      <c r="P380" s="49"/>
      <c r="Q380" s="44"/>
      <c r="R380" s="44">
        <f t="shared" si="74"/>
        <v>0</v>
      </c>
      <c r="S380" s="45"/>
      <c r="T380" s="45"/>
      <c r="U380" s="44"/>
      <c r="V380" s="44"/>
      <c r="W380" s="49">
        <f t="shared" si="76"/>
        <v>0</v>
      </c>
      <c r="X380" s="49"/>
      <c r="AC380" s="45">
        <f>VLOOKUP(A:A,'[9]Bud Info 1.03 11am'!$1:$1048576,11,FALSE)</f>
        <v>0</v>
      </c>
      <c r="AD380" s="44">
        <f t="shared" si="73"/>
        <v>0</v>
      </c>
    </row>
    <row r="381" spans="1:30" s="43" customFormat="1" x14ac:dyDescent="0.25">
      <c r="A381" s="45" t="str">
        <f t="shared" si="75"/>
        <v>PMBAA3420 Total</v>
      </c>
      <c r="B381" s="43" t="s">
        <v>761</v>
      </c>
      <c r="C381" s="46" t="s">
        <v>914</v>
      </c>
      <c r="D381" s="43" t="s">
        <v>761</v>
      </c>
      <c r="E381" s="43" t="s">
        <v>0</v>
      </c>
      <c r="F381" s="43" t="s">
        <v>212</v>
      </c>
      <c r="G381" s="43" t="s">
        <v>32</v>
      </c>
      <c r="H381" s="43" t="s">
        <v>111</v>
      </c>
      <c r="I381" s="47" t="s">
        <v>170</v>
      </c>
      <c r="J381" s="48" t="str">
        <f t="shared" si="72"/>
        <v>PMBAA3420</v>
      </c>
      <c r="K381" s="43" t="str">
        <f>VLOOKUP($H381,'[7]Objective Codes'!$A$4:$F$197,4,FALSE)</f>
        <v>JOINT COMMUNICATIONS STRATEGY</v>
      </c>
      <c r="L381" s="43" t="str">
        <f>VLOOKUP($H381,'[7]Objective Codes'!$A$4:$F$197,5,FALSE)</f>
        <v>GENERAL</v>
      </c>
      <c r="M381" s="43" t="str">
        <f>VLOOKUP($H381,'[7]Objective Codes'!$A$4:$F$197,6,FALSE)</f>
        <v>GENERAL</v>
      </c>
      <c r="N381" s="43" t="str">
        <f>VLOOKUP(I381,'[7]Subjective Codes'!$C$3:$D$133,2,FALSE)</f>
        <v>CONSULTANTS FEE                .</v>
      </c>
      <c r="O381" s="22">
        <v>47509</v>
      </c>
      <c r="P381" s="49">
        <v>20400</v>
      </c>
      <c r="Q381" s="44">
        <f>+'[17]Annual Budget'!$G$10</f>
        <v>18000</v>
      </c>
      <c r="R381" s="44">
        <f t="shared" si="74"/>
        <v>-2400</v>
      </c>
      <c r="S381" s="45"/>
      <c r="T381" s="45"/>
      <c r="U381" s="44">
        <f>+'[17]Annual Budget'!$H$10</f>
        <v>18000</v>
      </c>
      <c r="V381" s="44">
        <f>+'[17]Annual Budget'!$I$10</f>
        <v>18000</v>
      </c>
      <c r="W381" s="49">
        <f t="shared" si="76"/>
        <v>0</v>
      </c>
      <c r="X381" s="49"/>
      <c r="AC381" s="45">
        <f>VLOOKUP(A:A,'[9]Bud Info 1.03 11am'!$1:$1048576,11,FALSE)</f>
        <v>18000</v>
      </c>
      <c r="AD381" s="44">
        <f t="shared" si="73"/>
        <v>0</v>
      </c>
    </row>
    <row r="382" spans="1:30" s="43" customFormat="1" x14ac:dyDescent="0.25">
      <c r="A382" s="45" t="str">
        <f t="shared" si="75"/>
        <v>PMBAA3620 Total</v>
      </c>
      <c r="B382" s="43" t="s">
        <v>762</v>
      </c>
      <c r="C382" s="46" t="s">
        <v>914</v>
      </c>
      <c r="D382" s="43" t="s">
        <v>762</v>
      </c>
      <c r="E382" s="43" t="s">
        <v>0</v>
      </c>
      <c r="F382" s="43" t="s">
        <v>212</v>
      </c>
      <c r="G382" s="43" t="s">
        <v>34</v>
      </c>
      <c r="H382" s="43" t="s">
        <v>111</v>
      </c>
      <c r="I382" s="47" t="s">
        <v>216</v>
      </c>
      <c r="J382" s="48" t="str">
        <f t="shared" si="72"/>
        <v>PMBAA3620</v>
      </c>
      <c r="K382" s="43" t="str">
        <f>VLOOKUP($H382,'[7]Objective Codes'!$A$4:$F$197,4,FALSE)</f>
        <v>JOINT COMMUNICATIONS STRATEGY</v>
      </c>
      <c r="L382" s="43" t="str">
        <f>VLOOKUP($H382,'[7]Objective Codes'!$A$4:$F$197,5,FALSE)</f>
        <v>GENERAL</v>
      </c>
      <c r="M382" s="43" t="str">
        <f>VLOOKUP($H382,'[7]Objective Codes'!$A$4:$F$197,6,FALSE)</f>
        <v>GENERAL</v>
      </c>
      <c r="N382" s="43" t="str">
        <f>VLOOKUP(I382,'[7]Subjective Codes'!$C$3:$D$133,2,FALSE)</f>
        <v>PURCHASE OF SOFTWARE           .</v>
      </c>
      <c r="O382" s="22">
        <v>8500</v>
      </c>
      <c r="P382" s="49">
        <v>2000</v>
      </c>
      <c r="Q382" s="44">
        <f>+'[17]Annual Budget'!$G$12</f>
        <v>2000</v>
      </c>
      <c r="R382" s="44">
        <f t="shared" si="74"/>
        <v>0</v>
      </c>
      <c r="S382" s="45"/>
      <c r="T382" s="45"/>
      <c r="U382" s="44">
        <f>+'[17]Annual Budget'!$H$12</f>
        <v>2000</v>
      </c>
      <c r="V382" s="44">
        <f>+'[17]Annual Budget'!$I$12</f>
        <v>2000</v>
      </c>
      <c r="W382" s="49">
        <f t="shared" si="76"/>
        <v>0</v>
      </c>
      <c r="X382" s="49"/>
      <c r="AC382" s="45">
        <f>VLOOKUP(A:A,'[9]Bud Info 1.03 11am'!$1:$1048576,11,FALSE)</f>
        <v>2000</v>
      </c>
      <c r="AD382" s="44">
        <f t="shared" si="73"/>
        <v>0</v>
      </c>
    </row>
    <row r="383" spans="1:30" s="43" customFormat="1" x14ac:dyDescent="0.25">
      <c r="A383" s="45" t="str">
        <f t="shared" si="75"/>
        <v>PMBAA3623 Total</v>
      </c>
      <c r="B383" s="43" t="s">
        <v>763</v>
      </c>
      <c r="C383" s="46" t="s">
        <v>914</v>
      </c>
      <c r="D383" s="43" t="s">
        <v>763</v>
      </c>
      <c r="E383" s="43" t="s">
        <v>0</v>
      </c>
      <c r="F383" s="43" t="s">
        <v>212</v>
      </c>
      <c r="G383" s="43" t="s">
        <v>34</v>
      </c>
      <c r="H383" s="43" t="s">
        <v>111</v>
      </c>
      <c r="I383" s="47" t="s">
        <v>217</v>
      </c>
      <c r="J383" s="48" t="str">
        <f t="shared" ref="J383:J459" si="85">CONCATENATE(H383,I383)</f>
        <v>PMBAA3623</v>
      </c>
      <c r="K383" s="43" t="str">
        <f>VLOOKUP($H383,'[7]Objective Codes'!$A$4:$F$197,4,FALSE)</f>
        <v>JOINT COMMUNICATIONS STRATEGY</v>
      </c>
      <c r="L383" s="43" t="str">
        <f>VLOOKUP($H383,'[7]Objective Codes'!$A$4:$F$197,5,FALSE)</f>
        <v>GENERAL</v>
      </c>
      <c r="M383" s="43" t="str">
        <f>VLOOKUP($H383,'[7]Objective Codes'!$A$4:$F$197,6,FALSE)</f>
        <v>GENERAL</v>
      </c>
      <c r="N383" s="43" t="str">
        <f>VLOOKUP(I383,'[7]Subjective Codes'!$C$3:$D$133,2,FALSE)</f>
        <v>MAINTENANCE OF SOFTWARE        .</v>
      </c>
      <c r="O383" s="22">
        <v>1500</v>
      </c>
      <c r="P383" s="49"/>
      <c r="Q383" s="44"/>
      <c r="R383" s="44">
        <f t="shared" si="74"/>
        <v>0</v>
      </c>
      <c r="S383" s="45"/>
      <c r="T383" s="45"/>
      <c r="U383" s="44"/>
      <c r="V383" s="44"/>
      <c r="W383" s="49">
        <f t="shared" si="76"/>
        <v>0</v>
      </c>
      <c r="X383" s="49"/>
      <c r="AC383" s="45"/>
      <c r="AD383" s="44">
        <f t="shared" si="73"/>
        <v>0</v>
      </c>
    </row>
    <row r="384" spans="1:30" s="43" customFormat="1" x14ac:dyDescent="0.25">
      <c r="A384" s="45" t="str">
        <f t="shared" si="75"/>
        <v>PMBAA3710 Total</v>
      </c>
      <c r="B384" s="43" t="s">
        <v>764</v>
      </c>
      <c r="C384" s="46" t="s">
        <v>914</v>
      </c>
      <c r="D384" s="43" t="s">
        <v>764</v>
      </c>
      <c r="E384" s="43" t="s">
        <v>0</v>
      </c>
      <c r="F384" s="43" t="s">
        <v>212</v>
      </c>
      <c r="G384" s="43" t="s">
        <v>35</v>
      </c>
      <c r="H384" s="43" t="s">
        <v>111</v>
      </c>
      <c r="I384" s="47" t="s">
        <v>176</v>
      </c>
      <c r="J384" s="48" t="str">
        <f t="shared" si="85"/>
        <v>PMBAA3710</v>
      </c>
      <c r="K384" s="43" t="str">
        <f>VLOOKUP($H384,'[7]Objective Codes'!$A$4:$F$197,4,FALSE)</f>
        <v>JOINT COMMUNICATIONS STRATEGY</v>
      </c>
      <c r="L384" s="43" t="str">
        <f>VLOOKUP($H384,'[7]Objective Codes'!$A$4:$F$197,5,FALSE)</f>
        <v>GENERAL</v>
      </c>
      <c r="M384" s="43" t="str">
        <f>VLOOKUP($H384,'[7]Objective Codes'!$A$4:$F$197,6,FALSE)</f>
        <v>GENERAL</v>
      </c>
      <c r="N384" s="43" t="str">
        <f>VLOOKUP(I384,'[7]Subjective Codes'!$C$3:$D$133,2,FALSE)</f>
        <v>CONFERENCE FEES                .</v>
      </c>
      <c r="O384" s="22">
        <v>2500</v>
      </c>
      <c r="P384" s="49"/>
      <c r="Q384" s="44">
        <f>+'[17]Annual Budget'!$G$14</f>
        <v>0</v>
      </c>
      <c r="R384" s="44">
        <f t="shared" si="74"/>
        <v>0</v>
      </c>
      <c r="S384" s="45"/>
      <c r="T384" s="45"/>
      <c r="U384" s="44">
        <f>+'[17]Annual Budget'!$H$14</f>
        <v>0</v>
      </c>
      <c r="V384" s="44">
        <f>+'[17]Annual Budget'!$I$14</f>
        <v>0</v>
      </c>
      <c r="W384" s="49">
        <f t="shared" si="76"/>
        <v>0</v>
      </c>
      <c r="X384" s="49"/>
      <c r="AC384" s="45">
        <f>VLOOKUP(A:A,'[9]Bud Info 1.03 11am'!$1:$1048576,11,FALSE)</f>
        <v>0</v>
      </c>
      <c r="AD384" s="44">
        <f t="shared" si="73"/>
        <v>0</v>
      </c>
    </row>
    <row r="385" spans="1:30" s="43" customFormat="1" x14ac:dyDescent="0.25">
      <c r="A385" s="45" t="str">
        <f t="shared" si="75"/>
        <v>PMBAA3810 Total</v>
      </c>
      <c r="B385" s="43" t="s">
        <v>765</v>
      </c>
      <c r="C385" s="46" t="s">
        <v>914</v>
      </c>
      <c r="D385" s="43" t="s">
        <v>765</v>
      </c>
      <c r="E385" s="43" t="s">
        <v>0</v>
      </c>
      <c r="F385" s="43" t="s">
        <v>212</v>
      </c>
      <c r="G385" s="43" t="s">
        <v>36</v>
      </c>
      <c r="H385" s="43" t="s">
        <v>111</v>
      </c>
      <c r="I385" s="47" t="s">
        <v>179</v>
      </c>
      <c r="J385" s="48" t="str">
        <f t="shared" si="85"/>
        <v>PMBAA3810</v>
      </c>
      <c r="K385" s="43" t="str">
        <f>VLOOKUP($H385,'[7]Objective Codes'!$A$4:$F$197,4,FALSE)</f>
        <v>JOINT COMMUNICATIONS STRATEGY</v>
      </c>
      <c r="L385" s="43" t="str">
        <f>VLOOKUP($H385,'[7]Objective Codes'!$A$4:$F$197,5,FALSE)</f>
        <v>GENERAL</v>
      </c>
      <c r="M385" s="43" t="str">
        <f>VLOOKUP($H385,'[7]Objective Codes'!$A$4:$F$197,6,FALSE)</f>
        <v>GENERAL</v>
      </c>
      <c r="N385" s="43" t="str">
        <f>VLOOKUP(I385,'[7]Subjective Codes'!$C$3:$D$133,2,FALSE)</f>
        <v>GENERAL SUBSCRIPTIONS          .</v>
      </c>
      <c r="O385" s="22">
        <f>400+2500</f>
        <v>2900</v>
      </c>
      <c r="P385" s="49">
        <v>2579</v>
      </c>
      <c r="Q385" s="44">
        <f>+'[17]Annual Budget'!$G$16</f>
        <v>2579</v>
      </c>
      <c r="R385" s="44">
        <f t="shared" si="74"/>
        <v>0</v>
      </c>
      <c r="S385" s="45"/>
      <c r="T385" s="45"/>
      <c r="U385" s="44">
        <f>+'[17]Annual Budget'!$H$16</f>
        <v>2579</v>
      </c>
      <c r="V385" s="44">
        <f>+'[17]Annual Budget'!$I$16</f>
        <v>2579</v>
      </c>
      <c r="W385" s="49">
        <f t="shared" si="76"/>
        <v>0</v>
      </c>
      <c r="X385" s="49"/>
      <c r="AC385" s="45"/>
      <c r="AD385" s="44">
        <f t="shared" si="73"/>
        <v>2579</v>
      </c>
    </row>
    <row r="386" spans="1:30" s="43" customFormat="1" x14ac:dyDescent="0.25">
      <c r="A386" s="45" t="str">
        <f t="shared" si="75"/>
        <v>PMBAA3910 Total</v>
      </c>
      <c r="B386" s="43" t="s">
        <v>766</v>
      </c>
      <c r="C386" s="46" t="s">
        <v>914</v>
      </c>
      <c r="D386" s="43" t="s">
        <v>766</v>
      </c>
      <c r="E386" s="43" t="s">
        <v>0</v>
      </c>
      <c r="F386" s="43" t="s">
        <v>212</v>
      </c>
      <c r="G386" s="43" t="s">
        <v>37</v>
      </c>
      <c r="H386" s="43" t="s">
        <v>111</v>
      </c>
      <c r="I386" s="47" t="s">
        <v>180</v>
      </c>
      <c r="J386" s="48" t="str">
        <f t="shared" si="85"/>
        <v>PMBAA3910</v>
      </c>
      <c r="K386" s="43" t="str">
        <f>VLOOKUP($H386,'[7]Objective Codes'!$A$4:$F$197,4,FALSE)</f>
        <v>JOINT COMMUNICATIONS STRATEGY</v>
      </c>
      <c r="L386" s="43" t="str">
        <f>VLOOKUP($H386,'[7]Objective Codes'!$A$4:$F$197,5,FALSE)</f>
        <v>GENERAL</v>
      </c>
      <c r="M386" s="43" t="str">
        <f>VLOOKUP($H386,'[7]Objective Codes'!$A$4:$F$197,6,FALSE)</f>
        <v>GENERAL</v>
      </c>
      <c r="N386" s="43" t="str">
        <f>VLOOKUP(I386,'[7]Subjective Codes'!$C$3:$D$133,2,FALSE)</f>
        <v>PROMOTIONAL ADVERTS            .</v>
      </c>
      <c r="O386" s="22">
        <v>4000</v>
      </c>
      <c r="P386" s="49">
        <v>6120</v>
      </c>
      <c r="Q386" s="44">
        <f>+'[17]Annual Budget'!$G$18</f>
        <v>6120</v>
      </c>
      <c r="R386" s="44">
        <f t="shared" si="74"/>
        <v>0</v>
      </c>
      <c r="S386" s="45"/>
      <c r="T386" s="45"/>
      <c r="U386" s="44">
        <f>+'[17]Annual Budget'!$H$18</f>
        <v>6120</v>
      </c>
      <c r="V386" s="44">
        <f>+'[17]Annual Budget'!$I$18</f>
        <v>6120</v>
      </c>
      <c r="W386" s="49">
        <f t="shared" si="76"/>
        <v>0</v>
      </c>
      <c r="X386" s="49"/>
      <c r="AC386" s="45">
        <f>VLOOKUP(A:A,'[9]Bud Info 1.03 11am'!$1:$1048576,11,FALSE)</f>
        <v>6120</v>
      </c>
      <c r="AD386" s="44">
        <f t="shared" si="73"/>
        <v>0</v>
      </c>
    </row>
    <row r="387" spans="1:30" s="43" customFormat="1" x14ac:dyDescent="0.25">
      <c r="A387" s="45" t="str">
        <f t="shared" si="75"/>
        <v>PMBAA3911 Total</v>
      </c>
      <c r="B387" s="43" t="s">
        <v>885</v>
      </c>
      <c r="C387" s="46" t="s">
        <v>914</v>
      </c>
      <c r="D387" s="43" t="s">
        <v>885</v>
      </c>
      <c r="E387" s="43" t="s">
        <v>0</v>
      </c>
      <c r="F387" s="43" t="s">
        <v>212</v>
      </c>
      <c r="G387" s="43" t="s">
        <v>37</v>
      </c>
      <c r="H387" s="43" t="s">
        <v>111</v>
      </c>
      <c r="I387" s="47" t="s">
        <v>287</v>
      </c>
      <c r="J387" s="48" t="str">
        <f t="shared" ref="J387" si="86">CONCATENATE(H387,I387)</f>
        <v>PMBAA3911</v>
      </c>
      <c r="K387" s="43" t="str">
        <f>VLOOKUP($H387,'[7]Objective Codes'!$A$4:$F$197,4,FALSE)</f>
        <v>JOINT COMMUNICATIONS STRATEGY</v>
      </c>
      <c r="L387" s="43" t="str">
        <f>VLOOKUP($H387,'[7]Objective Codes'!$A$4:$F$197,5,FALSE)</f>
        <v>GENERAL</v>
      </c>
      <c r="M387" s="43" t="str">
        <f>VLOOKUP($H387,'[7]Objective Codes'!$A$4:$F$197,6,FALSE)</f>
        <v>GENERAL</v>
      </c>
      <c r="N387" s="43" t="str">
        <f>VLOOKUP(I387,'[7]Subjective Codes'!$C$3:$D$133,2,FALSE)</f>
        <v>OTHER NON-STAFF ADVERTS        .</v>
      </c>
      <c r="O387" s="22"/>
      <c r="P387" s="49"/>
      <c r="Q387" s="44"/>
      <c r="R387" s="44">
        <f t="shared" si="74"/>
        <v>0</v>
      </c>
      <c r="S387" s="45"/>
      <c r="T387" s="45"/>
      <c r="U387" s="44"/>
      <c r="V387" s="44"/>
      <c r="W387" s="49">
        <f t="shared" si="76"/>
        <v>0</v>
      </c>
      <c r="X387" s="49"/>
      <c r="AC387" s="45"/>
      <c r="AD387" s="44">
        <f t="shared" si="73"/>
        <v>0</v>
      </c>
    </row>
    <row r="388" spans="1:30" s="43" customFormat="1" x14ac:dyDescent="0.25">
      <c r="A388" s="45" t="str">
        <f t="shared" si="75"/>
        <v>PMBAA3932 Total</v>
      </c>
      <c r="B388" s="43" t="s">
        <v>767</v>
      </c>
      <c r="C388" s="46" t="s">
        <v>914</v>
      </c>
      <c r="D388" s="43" t="s">
        <v>767</v>
      </c>
      <c r="E388" s="43" t="s">
        <v>0</v>
      </c>
      <c r="F388" s="43" t="s">
        <v>212</v>
      </c>
      <c r="G388" s="43" t="s">
        <v>37</v>
      </c>
      <c r="H388" s="43" t="s">
        <v>111</v>
      </c>
      <c r="I388" s="47" t="s">
        <v>229</v>
      </c>
      <c r="J388" s="48" t="str">
        <f t="shared" si="85"/>
        <v>PMBAA3932</v>
      </c>
      <c r="K388" s="43" t="str">
        <f>VLOOKUP($H388,'[7]Objective Codes'!$A$4:$F$197,4,FALSE)</f>
        <v>JOINT COMMUNICATIONS STRATEGY</v>
      </c>
      <c r="L388" s="43" t="str">
        <f>VLOOKUP($H388,'[7]Objective Codes'!$A$4:$F$197,5,FALSE)</f>
        <v>GENERAL</v>
      </c>
      <c r="M388" s="43" t="str">
        <f>VLOOKUP($H388,'[7]Objective Codes'!$A$4:$F$197,6,FALSE)</f>
        <v>GENERAL</v>
      </c>
      <c r="N388" s="43" t="str">
        <f>VLOOKUP(I388,'[7]Subjective Codes'!$C$3:$D$133,2,FALSE)</f>
        <v>PHONOGRAPHIC LICENCES          .</v>
      </c>
      <c r="O388" s="22">
        <v>1000</v>
      </c>
      <c r="P388" s="49">
        <v>1031</v>
      </c>
      <c r="Q388" s="44">
        <f>+'[17]Annual Budget'!$G$19</f>
        <v>400</v>
      </c>
      <c r="R388" s="44">
        <f t="shared" si="74"/>
        <v>-631</v>
      </c>
      <c r="S388" s="45"/>
      <c r="T388" s="45"/>
      <c r="U388" s="44">
        <f>+'[17]Annual Budget'!$H$19</f>
        <v>400</v>
      </c>
      <c r="V388" s="44">
        <f>+'[17]Annual Budget'!$I$19</f>
        <v>400</v>
      </c>
      <c r="W388" s="49">
        <f t="shared" si="76"/>
        <v>0</v>
      </c>
      <c r="X388" s="49"/>
      <c r="AC388" s="45">
        <f>VLOOKUP(A:A,'[9]Bud Info 1.03 11am'!$1:$1048576,11,FALSE)</f>
        <v>400</v>
      </c>
      <c r="AD388" s="44">
        <f t="shared" si="73"/>
        <v>0</v>
      </c>
    </row>
    <row r="389" spans="1:30" s="43" customFormat="1" x14ac:dyDescent="0.25">
      <c r="A389" s="45" t="str">
        <f t="shared" si="75"/>
        <v>PMBCA3420 Total</v>
      </c>
      <c r="B389" s="43" t="s">
        <v>768</v>
      </c>
      <c r="C389" s="46" t="s">
        <v>914</v>
      </c>
      <c r="D389" s="43" t="s">
        <v>768</v>
      </c>
      <c r="E389" s="43" t="s">
        <v>0</v>
      </c>
      <c r="F389" s="43" t="s">
        <v>212</v>
      </c>
      <c r="G389" s="43" t="s">
        <v>33</v>
      </c>
      <c r="H389" s="43" t="s">
        <v>112</v>
      </c>
      <c r="I389" s="47" t="s">
        <v>170</v>
      </c>
      <c r="J389" s="48" t="str">
        <f t="shared" si="85"/>
        <v>PMBCA3420</v>
      </c>
      <c r="K389" s="43" t="str">
        <f>VLOOKUP($H389,'[7]Objective Codes'!$A$4:$F$197,4,FALSE)</f>
        <v>JOINT COMMUNICATIONS STRATEGY</v>
      </c>
      <c r="L389" s="43" t="str">
        <f>VLOOKUP($H389,'[7]Objective Codes'!$A$4:$F$197,5,FALSE)</f>
        <v>JOINT COMMUNICATIONS</v>
      </c>
      <c r="M389" s="43" t="str">
        <f>VLOOKUP($H389,'[7]Objective Codes'!$A$4:$F$197,6,FALSE)</f>
        <v>GENERAL</v>
      </c>
      <c r="N389" s="43" t="str">
        <f>VLOOKUP(I389,'[7]Subjective Codes'!$C$3:$D$133,2,FALSE)</f>
        <v>CONSULTANTS FEE                .</v>
      </c>
      <c r="O389" s="22">
        <v>50000</v>
      </c>
      <c r="P389" s="49"/>
      <c r="Q389" s="44"/>
      <c r="R389" s="44">
        <f t="shared" si="74"/>
        <v>0</v>
      </c>
      <c r="S389" s="45"/>
      <c r="T389" s="45"/>
      <c r="U389" s="45"/>
      <c r="V389" s="45"/>
      <c r="W389" s="49">
        <f t="shared" si="76"/>
        <v>0</v>
      </c>
      <c r="X389" s="49"/>
      <c r="AC389" s="45"/>
      <c r="AD389" s="44">
        <f t="shared" si="73"/>
        <v>0</v>
      </c>
    </row>
    <row r="390" spans="1:30" s="43" customFormat="1" x14ac:dyDescent="0.25">
      <c r="A390" s="45" t="str">
        <f t="shared" si="75"/>
        <v>PMBCA3910 Total</v>
      </c>
      <c r="B390" s="43" t="s">
        <v>769</v>
      </c>
      <c r="C390" s="46" t="s">
        <v>914</v>
      </c>
      <c r="D390" s="43" t="s">
        <v>769</v>
      </c>
      <c r="E390" s="43" t="s">
        <v>0</v>
      </c>
      <c r="F390" s="43" t="s">
        <v>212</v>
      </c>
      <c r="G390" s="43" t="s">
        <v>33</v>
      </c>
      <c r="H390" s="52" t="s">
        <v>112</v>
      </c>
      <c r="I390" s="53">
        <v>3910</v>
      </c>
      <c r="J390" s="48" t="str">
        <f t="shared" si="85"/>
        <v>PMBCA3910</v>
      </c>
      <c r="K390" s="43" t="str">
        <f>VLOOKUP($H390,'[7]Objective Codes'!$A$4:$F$197,4,FALSE)</f>
        <v>JOINT COMMUNICATIONS STRATEGY</v>
      </c>
      <c r="L390" s="43" t="str">
        <f>VLOOKUP($H390,'[7]Objective Codes'!$A$4:$F$197,5,FALSE)</f>
        <v>JOINT COMMUNICATIONS</v>
      </c>
      <c r="M390" s="43" t="str">
        <f>VLOOKUP($H390,'[7]Objective Codes'!$A$4:$F$197,6,FALSE)</f>
        <v>GENERAL</v>
      </c>
      <c r="O390" s="22"/>
      <c r="P390" s="49"/>
      <c r="Q390" s="44"/>
      <c r="R390" s="44">
        <f t="shared" si="74"/>
        <v>0</v>
      </c>
      <c r="S390" s="45"/>
      <c r="T390" s="45"/>
      <c r="U390" s="45"/>
      <c r="V390" s="45"/>
      <c r="W390" s="49">
        <f t="shared" si="76"/>
        <v>0</v>
      </c>
      <c r="X390" s="49"/>
      <c r="AC390" s="45"/>
      <c r="AD390" s="44">
        <f t="shared" si="73"/>
        <v>0</v>
      </c>
    </row>
    <row r="391" spans="1:30" s="43" customFormat="1" x14ac:dyDescent="0.25">
      <c r="A391" s="45" t="str">
        <f t="shared" si="75"/>
        <v>PMDAA3040 Total</v>
      </c>
      <c r="B391" s="43" t="s">
        <v>770</v>
      </c>
      <c r="C391" s="46" t="s">
        <v>914</v>
      </c>
      <c r="D391" s="43" t="s">
        <v>770</v>
      </c>
      <c r="E391" s="43" t="s">
        <v>0</v>
      </c>
      <c r="F391" s="43" t="s">
        <v>218</v>
      </c>
      <c r="G391" s="43" t="s">
        <v>219</v>
      </c>
      <c r="H391" s="52" t="s">
        <v>113</v>
      </c>
      <c r="I391" s="53">
        <v>3040</v>
      </c>
      <c r="J391" s="48" t="str">
        <f t="shared" si="85"/>
        <v>PMDAA3040</v>
      </c>
      <c r="K391" s="43" t="str">
        <f>VLOOKUP($H391,'[7]Objective Codes'!$A$4:$F$197,4,FALSE)</f>
        <v>PR STRATEGY PROGRAMME</v>
      </c>
      <c r="L391" s="43" t="str">
        <f>VLOOKUP($H391,'[7]Objective Codes'!$A$4:$F$197,5,FALSE)</f>
        <v>GENERAL</v>
      </c>
      <c r="M391" s="43" t="str">
        <f>VLOOKUP($H391,'[7]Objective Codes'!$A$4:$F$197,6,FALSE)</f>
        <v>EDUCATION &amp; AWARENESS</v>
      </c>
      <c r="O391" s="22"/>
      <c r="P391" s="49"/>
      <c r="Q391" s="44"/>
      <c r="R391" s="44">
        <f t="shared" si="74"/>
        <v>0</v>
      </c>
      <c r="S391" s="45"/>
      <c r="T391" s="45"/>
      <c r="U391" s="45"/>
      <c r="V391" s="45"/>
      <c r="W391" s="49">
        <f t="shared" si="76"/>
        <v>0</v>
      </c>
      <c r="X391" s="49"/>
      <c r="AC391" s="45"/>
      <c r="AD391" s="44">
        <f t="shared" ref="AD391:AD453" si="87">+Q391-AC391</f>
        <v>0</v>
      </c>
    </row>
    <row r="392" spans="1:30" s="43" customFormat="1" x14ac:dyDescent="0.25">
      <c r="A392" s="45" t="str">
        <f t="shared" si="75"/>
        <v>PMDAA3056 Total</v>
      </c>
      <c r="B392" s="43" t="s">
        <v>771</v>
      </c>
      <c r="C392" s="46" t="s">
        <v>914</v>
      </c>
      <c r="D392" s="43" t="s">
        <v>771</v>
      </c>
      <c r="E392" s="43" t="s">
        <v>0</v>
      </c>
      <c r="F392" s="43" t="s">
        <v>218</v>
      </c>
      <c r="G392" s="43" t="s">
        <v>219</v>
      </c>
      <c r="H392" s="43" t="s">
        <v>113</v>
      </c>
      <c r="I392" s="47" t="s">
        <v>158</v>
      </c>
      <c r="J392" s="48" t="str">
        <f t="shared" si="85"/>
        <v>PMDAA3056</v>
      </c>
      <c r="K392" s="43" t="str">
        <f>VLOOKUP($H392,'[7]Objective Codes'!$A$4:$F$197,4,FALSE)</f>
        <v>PR STRATEGY PROGRAMME</v>
      </c>
      <c r="L392" s="43" t="str">
        <f>VLOOKUP($H392,'[7]Objective Codes'!$A$4:$F$197,5,FALSE)</f>
        <v>GENERAL</v>
      </c>
      <c r="M392" s="43" t="str">
        <f>VLOOKUP($H392,'[7]Objective Codes'!$A$4:$F$197,6,FALSE)</f>
        <v>EDUCATION &amp; AWARENESS</v>
      </c>
      <c r="N392" s="43" t="str">
        <f>VLOOKUP(I392,'[7]Subjective Codes'!$C$3:$D$133,2,FALSE)</f>
        <v>PURCHASE OF GENERAL EQUIPMENT  .</v>
      </c>
      <c r="O392" s="22"/>
      <c r="P392" s="49"/>
      <c r="Q392" s="44"/>
      <c r="R392" s="44">
        <f t="shared" si="74"/>
        <v>0</v>
      </c>
      <c r="S392" s="45"/>
      <c r="T392" s="45"/>
      <c r="U392" s="45"/>
      <c r="V392" s="45"/>
      <c r="W392" s="49">
        <f t="shared" si="76"/>
        <v>0</v>
      </c>
      <c r="X392" s="49"/>
      <c r="AC392" s="45">
        <f>VLOOKUP(A:A,'[9]Bud Info 1.03 11am'!$1:$1048576,11,FALSE)</f>
        <v>0</v>
      </c>
      <c r="AD392" s="44">
        <f t="shared" si="87"/>
        <v>0</v>
      </c>
    </row>
    <row r="393" spans="1:30" s="43" customFormat="1" x14ac:dyDescent="0.25">
      <c r="A393" s="45" t="str">
        <f t="shared" si="75"/>
        <v>PMDAA3071 Total</v>
      </c>
      <c r="B393" s="43" t="s">
        <v>772</v>
      </c>
      <c r="C393" s="46" t="s">
        <v>914</v>
      </c>
      <c r="D393" s="43" t="s">
        <v>772</v>
      </c>
      <c r="E393" s="43" t="s">
        <v>0</v>
      </c>
      <c r="F393" s="43" t="s">
        <v>218</v>
      </c>
      <c r="G393" s="43" t="s">
        <v>219</v>
      </c>
      <c r="H393" s="52" t="s">
        <v>113</v>
      </c>
      <c r="I393" s="53">
        <v>3071</v>
      </c>
      <c r="J393" s="48" t="str">
        <f t="shared" si="85"/>
        <v>PMDAA3071</v>
      </c>
      <c r="K393" s="43" t="str">
        <f>VLOOKUP($H393,'[7]Objective Codes'!$A$4:$F$197,4,FALSE)</f>
        <v>PR STRATEGY PROGRAMME</v>
      </c>
      <c r="L393" s="43" t="str">
        <f>VLOOKUP($H393,'[7]Objective Codes'!$A$4:$F$197,5,FALSE)</f>
        <v>GENERAL</v>
      </c>
      <c r="M393" s="43" t="str">
        <f>VLOOKUP($H393,'[7]Objective Codes'!$A$4:$F$197,6,FALSE)</f>
        <v>EDUCATION &amp; AWARENESS</v>
      </c>
      <c r="O393" s="22"/>
      <c r="P393" s="49"/>
      <c r="Q393" s="44"/>
      <c r="R393" s="44">
        <f t="shared" si="74"/>
        <v>0</v>
      </c>
      <c r="S393" s="45"/>
      <c r="T393" s="45"/>
      <c r="U393" s="45"/>
      <c r="V393" s="45"/>
      <c r="W393" s="49">
        <f t="shared" si="76"/>
        <v>0</v>
      </c>
      <c r="X393" s="49"/>
      <c r="AC393" s="45"/>
      <c r="AD393" s="44">
        <f t="shared" si="87"/>
        <v>0</v>
      </c>
    </row>
    <row r="394" spans="1:30" s="43" customFormat="1" x14ac:dyDescent="0.25">
      <c r="A394" s="45" t="str">
        <f t="shared" si="75"/>
        <v>PMDAA3095 Total</v>
      </c>
      <c r="B394" s="43" t="s">
        <v>773</v>
      </c>
      <c r="C394" s="46" t="s">
        <v>914</v>
      </c>
      <c r="D394" s="43" t="s">
        <v>773</v>
      </c>
      <c r="E394" s="43" t="s">
        <v>0</v>
      </c>
      <c r="F394" s="43" t="s">
        <v>218</v>
      </c>
      <c r="G394" s="43" t="s">
        <v>219</v>
      </c>
      <c r="H394" s="43" t="s">
        <v>113</v>
      </c>
      <c r="I394" s="47" t="s">
        <v>213</v>
      </c>
      <c r="J394" s="48" t="str">
        <f t="shared" si="85"/>
        <v>PMDAA3095</v>
      </c>
      <c r="K394" s="43" t="str">
        <f>VLOOKUP($H394,'[7]Objective Codes'!$A$4:$F$197,4,FALSE)</f>
        <v>PR STRATEGY PROGRAMME</v>
      </c>
      <c r="L394" s="43" t="str">
        <f>VLOOKUP($H394,'[7]Objective Codes'!$A$4:$F$197,5,FALSE)</f>
        <v>GENERAL</v>
      </c>
      <c r="M394" s="43" t="str">
        <f>VLOOKUP($H394,'[7]Objective Codes'!$A$4:$F$197,6,FALSE)</f>
        <v>EDUCATION &amp; AWARENESS</v>
      </c>
      <c r="N394" s="43" t="str">
        <f>VLOOKUP(I394,'[7]Subjective Codes'!$C$3:$D$133,2,FALSE)</f>
        <v>FILMS &amp; VIDEOS                 .</v>
      </c>
      <c r="O394" s="22"/>
      <c r="P394" s="49"/>
      <c r="Q394" s="44"/>
      <c r="R394" s="44">
        <f t="shared" si="74"/>
        <v>0</v>
      </c>
      <c r="S394" s="45"/>
      <c r="T394" s="45"/>
      <c r="U394" s="45"/>
      <c r="V394" s="45"/>
      <c r="W394" s="49">
        <f t="shared" si="76"/>
        <v>0</v>
      </c>
      <c r="X394" s="49"/>
      <c r="AC394" s="45">
        <f>VLOOKUP(A:A,'[9]Bud Info 1.03 11am'!$1:$1048576,11,FALSE)</f>
        <v>0</v>
      </c>
      <c r="AD394" s="44">
        <f t="shared" si="87"/>
        <v>0</v>
      </c>
    </row>
    <row r="395" spans="1:30" s="43" customFormat="1" x14ac:dyDescent="0.25">
      <c r="A395" s="45" t="str">
        <f t="shared" si="75"/>
        <v>PMDAA3311 Total</v>
      </c>
      <c r="B395" s="43" t="s">
        <v>774</v>
      </c>
      <c r="C395" s="46" t="s">
        <v>914</v>
      </c>
      <c r="D395" s="43" t="s">
        <v>774</v>
      </c>
      <c r="E395" s="43" t="s">
        <v>0</v>
      </c>
      <c r="F395" s="43" t="s">
        <v>218</v>
      </c>
      <c r="G395" s="43" t="s">
        <v>219</v>
      </c>
      <c r="H395" s="43" t="s">
        <v>113</v>
      </c>
      <c r="I395" s="47" t="s">
        <v>167</v>
      </c>
      <c r="J395" s="48" t="str">
        <f t="shared" si="85"/>
        <v>PMDAA3311</v>
      </c>
      <c r="K395" s="43" t="str">
        <f>VLOOKUP($H395,'[7]Objective Codes'!$A$4:$F$197,4,FALSE)</f>
        <v>PR STRATEGY PROGRAMME</v>
      </c>
      <c r="L395" s="43" t="str">
        <f>VLOOKUP($H395,'[7]Objective Codes'!$A$4:$F$197,5,FALSE)</f>
        <v>GENERAL</v>
      </c>
      <c r="M395" s="43" t="str">
        <f>VLOOKUP($H395,'[7]Objective Codes'!$A$4:$F$197,6,FALSE)</f>
        <v>EDUCATION &amp; AWARENESS</v>
      </c>
      <c r="N395" s="43" t="str">
        <f>VLOOKUP(I395,'[7]Subjective Codes'!$C$3:$D$133,2,FALSE)</f>
        <v>EXTERNAL PRINTING              .</v>
      </c>
      <c r="O395" s="22"/>
      <c r="P395" s="49"/>
      <c r="Q395" s="44"/>
      <c r="R395" s="44">
        <f t="shared" ref="R395:R458" si="88">Q395-P395</f>
        <v>0</v>
      </c>
      <c r="S395" s="45"/>
      <c r="T395" s="45"/>
      <c r="U395" s="45"/>
      <c r="V395" s="45"/>
      <c r="W395" s="49">
        <f t="shared" si="76"/>
        <v>0</v>
      </c>
      <c r="X395" s="49"/>
      <c r="AC395" s="45">
        <f>VLOOKUP(A:A,'[9]Bud Info 1.03 11am'!$1:$1048576,11,FALSE)</f>
        <v>0</v>
      </c>
      <c r="AD395" s="44">
        <f t="shared" si="87"/>
        <v>0</v>
      </c>
    </row>
    <row r="396" spans="1:30" s="43" customFormat="1" x14ac:dyDescent="0.25">
      <c r="A396" s="45" t="str">
        <f t="shared" si="75"/>
        <v>PMDAA3321 Total</v>
      </c>
      <c r="B396" s="43" t="s">
        <v>886</v>
      </c>
      <c r="C396" s="46" t="s">
        <v>914</v>
      </c>
      <c r="D396" s="43" t="s">
        <v>886</v>
      </c>
      <c r="E396" s="43" t="s">
        <v>0</v>
      </c>
      <c r="F396" s="43" t="s">
        <v>218</v>
      </c>
      <c r="G396" s="43" t="s">
        <v>219</v>
      </c>
      <c r="H396" s="43" t="s">
        <v>113</v>
      </c>
      <c r="I396" s="47" t="s">
        <v>215</v>
      </c>
      <c r="J396" s="48" t="str">
        <f t="shared" ref="J396" si="89">CONCATENATE(H396,I396)</f>
        <v>PMDAA3321</v>
      </c>
      <c r="K396" s="43" t="str">
        <f>VLOOKUP($H396,'[7]Objective Codes'!$A$4:$F$197,4,FALSE)</f>
        <v>PR STRATEGY PROGRAMME</v>
      </c>
      <c r="L396" s="43" t="str">
        <f>VLOOKUP($H396,'[7]Objective Codes'!$A$4:$F$197,5,FALSE)</f>
        <v>GENERAL</v>
      </c>
      <c r="M396" s="43" t="str">
        <f>VLOOKUP($H396,'[7]Objective Codes'!$A$4:$F$197,6,FALSE)</f>
        <v>EDUCATION &amp; AWARENESS</v>
      </c>
      <c r="N396" s="43" t="str">
        <f>VLOOKUP(I396,'[7]Subjective Codes'!$C$3:$D$133,2,FALSE)</f>
        <v>GRAPHIC SUPPLIES               .</v>
      </c>
      <c r="O396" s="22"/>
      <c r="P396" s="49"/>
      <c r="Q396" s="44"/>
      <c r="R396" s="44">
        <f t="shared" si="88"/>
        <v>0</v>
      </c>
      <c r="S396" s="45"/>
      <c r="T396" s="45"/>
      <c r="U396" s="45"/>
      <c r="V396" s="45"/>
      <c r="W396" s="49">
        <f t="shared" si="76"/>
        <v>0</v>
      </c>
      <c r="X396" s="49"/>
      <c r="AC396" s="45"/>
      <c r="AD396" s="44">
        <f t="shared" si="87"/>
        <v>0</v>
      </c>
    </row>
    <row r="397" spans="1:30" s="43" customFormat="1" x14ac:dyDescent="0.25">
      <c r="A397" s="45" t="str">
        <f t="shared" ref="A397:A461" si="90">CONCATENATE(B397,C397)</f>
        <v>PMDAA3420 Total</v>
      </c>
      <c r="B397" s="43" t="s">
        <v>775</v>
      </c>
      <c r="C397" s="46" t="s">
        <v>914</v>
      </c>
      <c r="D397" s="43" t="s">
        <v>775</v>
      </c>
      <c r="E397" s="43" t="s">
        <v>0</v>
      </c>
      <c r="F397" s="43" t="s">
        <v>218</v>
      </c>
      <c r="G397" s="43" t="s">
        <v>219</v>
      </c>
      <c r="H397" s="43" t="s">
        <v>113</v>
      </c>
      <c r="I397" s="47" t="s">
        <v>170</v>
      </c>
      <c r="J397" s="48" t="str">
        <f t="shared" si="85"/>
        <v>PMDAA3420</v>
      </c>
      <c r="K397" s="43" t="str">
        <f>VLOOKUP($H397,'[7]Objective Codes'!$A$4:$F$197,4,FALSE)</f>
        <v>PR STRATEGY PROGRAMME</v>
      </c>
      <c r="L397" s="43" t="str">
        <f>VLOOKUP($H397,'[7]Objective Codes'!$A$4:$F$197,5,FALSE)</f>
        <v>GENERAL</v>
      </c>
      <c r="M397" s="43" t="str">
        <f>VLOOKUP($H397,'[7]Objective Codes'!$A$4:$F$197,6,FALSE)</f>
        <v>EDUCATION &amp; AWARENESS</v>
      </c>
      <c r="N397" s="43" t="str">
        <f>VLOOKUP(I397,'[7]Subjective Codes'!$C$3:$D$133,2,FALSE)</f>
        <v>CONSULTANTS FEE                .</v>
      </c>
      <c r="O397" s="22"/>
      <c r="P397" s="49">
        <v>12000</v>
      </c>
      <c r="Q397" s="44">
        <v>12000</v>
      </c>
      <c r="R397" s="44">
        <f t="shared" si="88"/>
        <v>0</v>
      </c>
      <c r="S397" s="45"/>
      <c r="T397" s="45"/>
      <c r="U397" s="72">
        <f>+Q397</f>
        <v>12000</v>
      </c>
      <c r="V397" s="72">
        <f>+U397</f>
        <v>12000</v>
      </c>
      <c r="W397" s="49">
        <f t="shared" ref="W397:W461" si="91">+V397-Q397</f>
        <v>0</v>
      </c>
      <c r="X397" s="49"/>
      <c r="AC397" s="45">
        <f>VLOOKUP(A:A,'[9]Bud Info 1.03 11am'!$1:$1048576,11,FALSE)</f>
        <v>12000</v>
      </c>
      <c r="AD397" s="44">
        <f t="shared" si="87"/>
        <v>0</v>
      </c>
    </row>
    <row r="398" spans="1:30" s="43" customFormat="1" x14ac:dyDescent="0.25">
      <c r="A398" s="45" t="str">
        <f t="shared" si="90"/>
        <v>PMDAA3710 Total</v>
      </c>
      <c r="B398" s="43" t="s">
        <v>776</v>
      </c>
      <c r="C398" s="46" t="s">
        <v>914</v>
      </c>
      <c r="D398" s="43" t="s">
        <v>776</v>
      </c>
      <c r="E398" s="43" t="s">
        <v>0</v>
      </c>
      <c r="F398" s="43" t="s">
        <v>218</v>
      </c>
      <c r="G398" s="43" t="s">
        <v>219</v>
      </c>
      <c r="H398" s="43" t="s">
        <v>113</v>
      </c>
      <c r="I398" s="47" t="s">
        <v>176</v>
      </c>
      <c r="J398" s="48" t="str">
        <f t="shared" si="85"/>
        <v>PMDAA3710</v>
      </c>
      <c r="K398" s="43" t="str">
        <f>VLOOKUP($H398,'[7]Objective Codes'!$A$4:$F$197,4,FALSE)</f>
        <v>PR STRATEGY PROGRAMME</v>
      </c>
      <c r="L398" s="43" t="str">
        <f>VLOOKUP($H398,'[7]Objective Codes'!$A$4:$F$197,5,FALSE)</f>
        <v>GENERAL</v>
      </c>
      <c r="M398" s="43" t="str">
        <f>VLOOKUP($H398,'[7]Objective Codes'!$A$4:$F$197,6,FALSE)</f>
        <v>EDUCATION &amp; AWARENESS</v>
      </c>
      <c r="N398" s="43" t="str">
        <f>VLOOKUP(I398,'[7]Subjective Codes'!$C$3:$D$133,2,FALSE)</f>
        <v>CONFERENCE FEES                .</v>
      </c>
      <c r="O398" s="22"/>
      <c r="P398" s="49"/>
      <c r="Q398" s="44"/>
      <c r="R398" s="44">
        <f t="shared" si="88"/>
        <v>0</v>
      </c>
      <c r="S398" s="45"/>
      <c r="T398" s="45"/>
      <c r="U398" s="45"/>
      <c r="V398" s="45"/>
      <c r="W398" s="49">
        <f t="shared" si="91"/>
        <v>0</v>
      </c>
      <c r="X398" s="49"/>
      <c r="AC398" s="45">
        <f>VLOOKUP(A:A,'[9]Bud Info 1.03 11am'!$1:$1048576,11,FALSE)</f>
        <v>0</v>
      </c>
      <c r="AD398" s="44">
        <f t="shared" si="87"/>
        <v>0</v>
      </c>
    </row>
    <row r="399" spans="1:30" s="43" customFormat="1" x14ac:dyDescent="0.25">
      <c r="A399" s="45" t="str">
        <f t="shared" si="90"/>
        <v>PMDAA3711 Total</v>
      </c>
      <c r="B399" s="43" t="s">
        <v>777</v>
      </c>
      <c r="C399" s="46" t="s">
        <v>914</v>
      </c>
      <c r="D399" s="43" t="s">
        <v>777</v>
      </c>
      <c r="E399" s="43" t="s">
        <v>0</v>
      </c>
      <c r="F399" s="43" t="s">
        <v>218</v>
      </c>
      <c r="G399" s="43" t="s">
        <v>219</v>
      </c>
      <c r="H399" s="43" t="s">
        <v>113</v>
      </c>
      <c r="I399" s="47" t="s">
        <v>177</v>
      </c>
      <c r="J399" s="48" t="str">
        <f t="shared" si="85"/>
        <v>PMDAA3711</v>
      </c>
      <c r="K399" s="43" t="str">
        <f>VLOOKUP($H399,'[7]Objective Codes'!$A$4:$F$197,4,FALSE)</f>
        <v>PR STRATEGY PROGRAMME</v>
      </c>
      <c r="L399" s="43" t="str">
        <f>VLOOKUP($H399,'[7]Objective Codes'!$A$4:$F$197,5,FALSE)</f>
        <v>GENERAL</v>
      </c>
      <c r="M399" s="43" t="str">
        <f>VLOOKUP($H399,'[7]Objective Codes'!$A$4:$F$197,6,FALSE)</f>
        <v>EDUCATION &amp; AWARENESS</v>
      </c>
      <c r="N399" s="43" t="str">
        <f>VLOOKUP(I399,'[7]Subjective Codes'!$C$3:$D$133,2,FALSE)</f>
        <v>CONFERENCE TRAVEL              .</v>
      </c>
      <c r="O399" s="22"/>
      <c r="P399" s="49"/>
      <c r="Q399" s="44"/>
      <c r="R399" s="44">
        <f t="shared" si="88"/>
        <v>0</v>
      </c>
      <c r="S399" s="45"/>
      <c r="T399" s="45"/>
      <c r="U399" s="45"/>
      <c r="V399" s="45"/>
      <c r="W399" s="49">
        <f t="shared" si="91"/>
        <v>0</v>
      </c>
      <c r="X399" s="49"/>
      <c r="AC399" s="45">
        <f>VLOOKUP(A:A,'[9]Bud Info 1.03 11am'!$1:$1048576,11,FALSE)</f>
        <v>0</v>
      </c>
      <c r="AD399" s="44">
        <f t="shared" si="87"/>
        <v>0</v>
      </c>
    </row>
    <row r="400" spans="1:30" s="43" customFormat="1" x14ac:dyDescent="0.25">
      <c r="A400" s="45" t="str">
        <f t="shared" si="90"/>
        <v>PMDAA3712 Total</v>
      </c>
      <c r="B400" s="43" t="s">
        <v>778</v>
      </c>
      <c r="C400" s="46" t="s">
        <v>914</v>
      </c>
      <c r="D400" s="43" t="s">
        <v>778</v>
      </c>
      <c r="E400" s="43" t="s">
        <v>0</v>
      </c>
      <c r="F400" s="43" t="s">
        <v>218</v>
      </c>
      <c r="G400" s="43" t="s">
        <v>219</v>
      </c>
      <c r="H400" s="43" t="s">
        <v>113</v>
      </c>
      <c r="I400" s="47" t="s">
        <v>178</v>
      </c>
      <c r="J400" s="48" t="str">
        <f t="shared" si="85"/>
        <v>PMDAA3712</v>
      </c>
      <c r="K400" s="43" t="str">
        <f>VLOOKUP($H400,'[7]Objective Codes'!$A$4:$F$197,4,FALSE)</f>
        <v>PR STRATEGY PROGRAMME</v>
      </c>
      <c r="L400" s="43" t="str">
        <f>VLOOKUP($H400,'[7]Objective Codes'!$A$4:$F$197,5,FALSE)</f>
        <v>GENERAL</v>
      </c>
      <c r="M400" s="43" t="str">
        <f>VLOOKUP($H400,'[7]Objective Codes'!$A$4:$F$197,6,FALSE)</f>
        <v>EDUCATION &amp; AWARENESS</v>
      </c>
      <c r="N400" s="43" t="str">
        <f>VLOOKUP(I400,'[7]Subjective Codes'!$C$3:$D$133,2,FALSE)</f>
        <v>CONFERENCE SUBSISTENCE         .</v>
      </c>
      <c r="O400" s="22"/>
      <c r="P400" s="49"/>
      <c r="Q400" s="44"/>
      <c r="R400" s="44"/>
      <c r="S400" s="45"/>
      <c r="T400" s="45"/>
      <c r="U400" s="45"/>
      <c r="V400" s="45"/>
      <c r="W400" s="49"/>
      <c r="X400" s="49"/>
      <c r="AC400" s="45">
        <f>VLOOKUP(A:A,'[9]Bud Info 1.03 11am'!$1:$1048576,11,FALSE)</f>
        <v>0</v>
      </c>
      <c r="AD400" s="44">
        <f t="shared" si="87"/>
        <v>0</v>
      </c>
    </row>
    <row r="401" spans="1:30" s="43" customFormat="1" x14ac:dyDescent="0.25">
      <c r="A401" s="45" t="str">
        <f t="shared" si="90"/>
        <v>PMDAA3922 Total</v>
      </c>
      <c r="B401" s="43" t="s">
        <v>779</v>
      </c>
      <c r="C401" s="46" t="s">
        <v>914</v>
      </c>
      <c r="D401" s="43" t="s">
        <v>779</v>
      </c>
      <c r="E401" s="43" t="s">
        <v>0</v>
      </c>
      <c r="F401" s="43" t="s">
        <v>218</v>
      </c>
      <c r="G401" s="43" t="s">
        <v>219</v>
      </c>
      <c r="H401" s="52" t="s">
        <v>113</v>
      </c>
      <c r="I401" s="53">
        <v>3922</v>
      </c>
      <c r="J401" s="48" t="str">
        <f t="shared" si="85"/>
        <v>PMDAA3922</v>
      </c>
      <c r="K401" s="43" t="str">
        <f>VLOOKUP($H401,'[7]Objective Codes'!$A$4:$F$197,4,FALSE)</f>
        <v>PR STRATEGY PROGRAMME</v>
      </c>
      <c r="L401" s="43" t="str">
        <f>VLOOKUP($H401,'[7]Objective Codes'!$A$4:$F$197,5,FALSE)</f>
        <v>GENERAL</v>
      </c>
      <c r="M401" s="43" t="str">
        <f>VLOOKUP($H401,'[7]Objective Codes'!$A$4:$F$197,6,FALSE)</f>
        <v>EDUCATION &amp; AWARENESS</v>
      </c>
      <c r="O401" s="22"/>
      <c r="P401" s="49"/>
      <c r="Q401" s="44"/>
      <c r="R401" s="44">
        <f t="shared" si="88"/>
        <v>0</v>
      </c>
      <c r="S401" s="45"/>
      <c r="T401" s="45"/>
      <c r="U401" s="45"/>
      <c r="V401" s="45"/>
      <c r="W401" s="49">
        <f t="shared" si="91"/>
        <v>0</v>
      </c>
      <c r="X401" s="49"/>
      <c r="AC401" s="45"/>
      <c r="AD401" s="44">
        <f t="shared" si="87"/>
        <v>0</v>
      </c>
    </row>
    <row r="402" spans="1:30" s="43" customFormat="1" x14ac:dyDescent="0.25">
      <c r="A402" s="45" t="str">
        <f t="shared" si="90"/>
        <v>PMEAA3420 Total</v>
      </c>
      <c r="B402" s="43" t="s">
        <v>780</v>
      </c>
      <c r="C402" s="46" t="s">
        <v>914</v>
      </c>
      <c r="D402" s="43" t="s">
        <v>780</v>
      </c>
      <c r="E402" s="43" t="s">
        <v>0</v>
      </c>
      <c r="F402" s="43" t="s">
        <v>218</v>
      </c>
      <c r="G402" s="43" t="s">
        <v>274</v>
      </c>
      <c r="H402" s="43" t="s">
        <v>114</v>
      </c>
      <c r="I402" s="47" t="s">
        <v>170</v>
      </c>
      <c r="J402" s="48" t="str">
        <f t="shared" si="85"/>
        <v>PMEAA3420</v>
      </c>
      <c r="K402" s="43" t="str">
        <f>VLOOKUP($H402,'[7]Objective Codes'!$A$4:$F$197,4,FALSE)</f>
        <v>MATCH FUNDING</v>
      </c>
      <c r="L402" s="43" t="str">
        <f>VLOOKUP($H402,'[7]Objective Codes'!$A$4:$F$197,5,FALSE)</f>
        <v>GENERAL</v>
      </c>
      <c r="M402" s="43" t="str">
        <f>VLOOKUP($H402,'[7]Objective Codes'!$A$4:$F$197,6,FALSE)</f>
        <v>GENERAL</v>
      </c>
      <c r="N402" s="43" t="str">
        <f>VLOOKUP(I402,'[7]Subjective Codes'!$C$3:$D$133,2,FALSE)</f>
        <v>CONSULTANTS FEE                .</v>
      </c>
      <c r="O402" s="22"/>
      <c r="P402" s="49">
        <v>50000</v>
      </c>
      <c r="Q402" s="44">
        <v>50000</v>
      </c>
      <c r="R402" s="44">
        <f t="shared" si="88"/>
        <v>0</v>
      </c>
      <c r="S402" s="45"/>
      <c r="T402" s="45"/>
      <c r="U402" s="72">
        <f>+Q402</f>
        <v>50000</v>
      </c>
      <c r="V402" s="72">
        <f>+U402</f>
        <v>50000</v>
      </c>
      <c r="W402" s="49">
        <f t="shared" si="91"/>
        <v>0</v>
      </c>
      <c r="X402" s="49"/>
      <c r="AC402" s="45">
        <f>VLOOKUP(A:A,'[9]Bud Info 1.03 11am'!$1:$1048576,11,FALSE)</f>
        <v>50000</v>
      </c>
      <c r="AD402" s="44">
        <f t="shared" si="87"/>
        <v>0</v>
      </c>
    </row>
    <row r="403" spans="1:30" s="43" customFormat="1" x14ac:dyDescent="0.25">
      <c r="A403" s="45" t="str">
        <f t="shared" si="90"/>
        <v>PMEAA3800 Total</v>
      </c>
      <c r="B403" s="43" t="s">
        <v>781</v>
      </c>
      <c r="C403" s="46" t="s">
        <v>914</v>
      </c>
      <c r="D403" s="43" t="s">
        <v>781</v>
      </c>
      <c r="E403" s="43" t="s">
        <v>0</v>
      </c>
      <c r="F403" s="43" t="s">
        <v>218</v>
      </c>
      <c r="G403" s="43" t="s">
        <v>274</v>
      </c>
      <c r="H403" s="43" t="s">
        <v>114</v>
      </c>
      <c r="I403" s="47" t="s">
        <v>275</v>
      </c>
      <c r="J403" s="48" t="str">
        <f t="shared" si="85"/>
        <v>PMEAA3800</v>
      </c>
      <c r="K403" s="43" t="str">
        <f>VLOOKUP($H403,'[7]Objective Codes'!$A$4:$F$197,4,FALSE)</f>
        <v>MATCH FUNDING</v>
      </c>
      <c r="L403" s="43" t="str">
        <f>VLOOKUP($H403,'[7]Objective Codes'!$A$4:$F$197,5,FALSE)</f>
        <v>GENERAL</v>
      </c>
      <c r="M403" s="43" t="str">
        <f>VLOOKUP($H403,'[7]Objective Codes'!$A$4:$F$197,6,FALSE)</f>
        <v>GENERAL</v>
      </c>
      <c r="N403" s="43" t="str">
        <f>VLOOKUP(I403,'[7]Subjective Codes'!$C$3:$D$133,2,FALSE)</f>
        <v>GENERAL GRANTS</v>
      </c>
      <c r="O403" s="22"/>
      <c r="P403" s="49"/>
      <c r="Q403" s="44"/>
      <c r="R403" s="44">
        <f t="shared" si="88"/>
        <v>0</v>
      </c>
      <c r="S403" s="45"/>
      <c r="T403" s="45"/>
      <c r="U403" s="45"/>
      <c r="V403" s="45"/>
      <c r="W403" s="49">
        <f t="shared" si="91"/>
        <v>0</v>
      </c>
      <c r="X403" s="49"/>
      <c r="AC403" s="45">
        <f>VLOOKUP(A:A,'[9]Bud Info 1.03 11am'!$1:$1048576,11,FALSE)</f>
        <v>0</v>
      </c>
      <c r="AD403" s="44">
        <f t="shared" si="87"/>
        <v>0</v>
      </c>
    </row>
    <row r="404" spans="1:30" s="43" customFormat="1" x14ac:dyDescent="0.25">
      <c r="A404" s="45" t="str">
        <f t="shared" si="90"/>
        <v>PMEAA3810 Total</v>
      </c>
      <c r="B404" s="43" t="s">
        <v>887</v>
      </c>
      <c r="C404" s="46" t="s">
        <v>914</v>
      </c>
      <c r="D404" s="43" t="s">
        <v>887</v>
      </c>
      <c r="E404" s="43" t="s">
        <v>0</v>
      </c>
      <c r="F404" s="43" t="s">
        <v>218</v>
      </c>
      <c r="G404" s="43" t="s">
        <v>274</v>
      </c>
      <c r="H404" s="43" t="s">
        <v>114</v>
      </c>
      <c r="I404" s="47" t="s">
        <v>179</v>
      </c>
      <c r="J404" s="48" t="str">
        <f t="shared" ref="J404" si="92">CONCATENATE(H404,I404)</f>
        <v>PMEAA3810</v>
      </c>
      <c r="K404" s="43" t="str">
        <f>VLOOKUP($H404,'[7]Objective Codes'!$A$4:$F$197,4,FALSE)</f>
        <v>MATCH FUNDING</v>
      </c>
      <c r="L404" s="43" t="str">
        <f>VLOOKUP($H404,'[7]Objective Codes'!$A$4:$F$197,5,FALSE)</f>
        <v>GENERAL</v>
      </c>
      <c r="M404" s="43" t="str">
        <f>VLOOKUP($H404,'[7]Objective Codes'!$A$4:$F$197,6,FALSE)</f>
        <v>GENERAL</v>
      </c>
      <c r="N404" s="43" t="str">
        <f>VLOOKUP(I404,'[7]Subjective Codes'!$C$3:$D$133,2,FALSE)</f>
        <v>GENERAL SUBSCRIPTIONS          .</v>
      </c>
      <c r="O404" s="22"/>
      <c r="P404" s="49"/>
      <c r="Q404" s="44"/>
      <c r="R404" s="44">
        <f t="shared" si="88"/>
        <v>0</v>
      </c>
      <c r="S404" s="45"/>
      <c r="T404" s="45"/>
      <c r="U404" s="45"/>
      <c r="V404" s="45"/>
      <c r="W404" s="49">
        <f t="shared" si="91"/>
        <v>0</v>
      </c>
      <c r="X404" s="49"/>
      <c r="AC404" s="45"/>
      <c r="AD404" s="44">
        <f t="shared" si="87"/>
        <v>0</v>
      </c>
    </row>
    <row r="405" spans="1:30" s="43" customFormat="1" x14ac:dyDescent="0.25">
      <c r="A405" s="46"/>
      <c r="C405" s="46"/>
      <c r="I405" s="47"/>
      <c r="J405" s="48"/>
      <c r="O405" s="22"/>
      <c r="P405" s="49"/>
      <c r="Q405" s="44"/>
      <c r="R405" s="44"/>
      <c r="S405" s="45"/>
      <c r="T405" s="45"/>
      <c r="U405" s="45"/>
      <c r="V405" s="45"/>
      <c r="W405" s="49"/>
      <c r="X405" s="49"/>
      <c r="AC405" s="45"/>
      <c r="AD405" s="44">
        <f t="shared" si="87"/>
        <v>0</v>
      </c>
    </row>
    <row r="406" spans="1:30" s="43" customFormat="1" x14ac:dyDescent="0.25">
      <c r="A406" s="45" t="str">
        <f t="shared" si="90"/>
        <v>PMGAA3420 Total</v>
      </c>
      <c r="B406" s="43" t="s">
        <v>782</v>
      </c>
      <c r="C406" s="46" t="s">
        <v>914</v>
      </c>
      <c r="D406" s="43" t="s">
        <v>782</v>
      </c>
      <c r="E406" s="43" t="s">
        <v>0</v>
      </c>
      <c r="F406" s="43" t="s">
        <v>218</v>
      </c>
      <c r="G406" s="43" t="s">
        <v>38</v>
      </c>
      <c r="H406" s="43" t="s">
        <v>115</v>
      </c>
      <c r="I406" s="47" t="s">
        <v>170</v>
      </c>
      <c r="J406" s="48" t="str">
        <f t="shared" si="85"/>
        <v>PMGAA3420</v>
      </c>
      <c r="K406" s="43" t="str">
        <f>VLOOKUP($H406,'[7]Objective Codes'!$A$4:$F$197,4,FALSE)</f>
        <v>25 YEAR STRATEGY</v>
      </c>
      <c r="L406" s="43" t="str">
        <f>VLOOKUP($H406,'[7]Objective Codes'!$A$4:$F$197,5,FALSE)</f>
        <v>RESEARCH &amp; DEVELOPMENT</v>
      </c>
      <c r="M406" s="43" t="str">
        <f>VLOOKUP($H406,'[7]Objective Codes'!$A$4:$F$197,6,FALSE)</f>
        <v>GENERAL</v>
      </c>
      <c r="N406" s="43" t="str">
        <f>VLOOKUP(I406,'[7]Subjective Codes'!$C$3:$D$133,2,FALSE)</f>
        <v>CONSULTANTS FEE                .</v>
      </c>
      <c r="O406" s="22"/>
      <c r="P406" s="49">
        <v>2000</v>
      </c>
      <c r="Q406" s="44">
        <v>2000</v>
      </c>
      <c r="R406" s="44"/>
      <c r="S406" s="45"/>
      <c r="T406" s="45"/>
      <c r="U406" s="72">
        <f>+Q406</f>
        <v>2000</v>
      </c>
      <c r="V406" s="72">
        <f>+U406</f>
        <v>2000</v>
      </c>
      <c r="W406" s="49"/>
      <c r="X406" s="49"/>
      <c r="AC406" s="45">
        <f>VLOOKUP(A:A,'[9]Bud Info 1.03 11am'!$1:$1048576,11,FALSE)</f>
        <v>2000</v>
      </c>
      <c r="AD406" s="44">
        <f t="shared" si="87"/>
        <v>0</v>
      </c>
    </row>
    <row r="407" spans="1:30" s="43" customFormat="1" x14ac:dyDescent="0.25">
      <c r="A407" s="45" t="str">
        <f t="shared" si="90"/>
        <v>PMGAA3710 Total</v>
      </c>
      <c r="B407" s="43" t="s">
        <v>783</v>
      </c>
      <c r="C407" s="46" t="s">
        <v>914</v>
      </c>
      <c r="D407" s="43" t="s">
        <v>783</v>
      </c>
      <c r="E407" s="43" t="s">
        <v>0</v>
      </c>
      <c r="F407" s="43" t="s">
        <v>218</v>
      </c>
      <c r="G407" s="43" t="s">
        <v>38</v>
      </c>
      <c r="H407" s="43" t="s">
        <v>115</v>
      </c>
      <c r="I407" s="47" t="s">
        <v>176</v>
      </c>
      <c r="J407" s="48" t="str">
        <f t="shared" si="85"/>
        <v>PMGAA3710</v>
      </c>
      <c r="K407" s="43" t="str">
        <f>VLOOKUP($H407,'[7]Objective Codes'!$A$4:$F$197,4,FALSE)</f>
        <v>25 YEAR STRATEGY</v>
      </c>
      <c r="L407" s="43" t="str">
        <f>VLOOKUP($H407,'[7]Objective Codes'!$A$4:$F$197,5,FALSE)</f>
        <v>RESEARCH &amp; DEVELOPMENT</v>
      </c>
      <c r="M407" s="43" t="str">
        <f>VLOOKUP($H407,'[7]Objective Codes'!$A$4:$F$197,6,FALSE)</f>
        <v>GENERAL</v>
      </c>
      <c r="N407" s="43" t="str">
        <f>VLOOKUP(I407,'[7]Subjective Codes'!$C$3:$D$133,2,FALSE)</f>
        <v>CONFERENCE FEES                .</v>
      </c>
      <c r="O407" s="22"/>
      <c r="P407" s="49"/>
      <c r="Q407" s="44"/>
      <c r="R407" s="44">
        <f t="shared" si="88"/>
        <v>0</v>
      </c>
      <c r="S407" s="45"/>
      <c r="T407" s="45"/>
      <c r="U407" s="45"/>
      <c r="V407" s="45"/>
      <c r="W407" s="49">
        <f t="shared" si="91"/>
        <v>0</v>
      </c>
      <c r="X407" s="49"/>
      <c r="AC407" s="45">
        <f>VLOOKUP(A:A,'[9]Bud Info 1.03 11am'!$1:$1048576,11,FALSE)</f>
        <v>0</v>
      </c>
      <c r="AD407" s="44">
        <f t="shared" si="87"/>
        <v>0</v>
      </c>
    </row>
    <row r="408" spans="1:30" s="43" customFormat="1" x14ac:dyDescent="0.25">
      <c r="A408" s="45" t="str">
        <f t="shared" si="90"/>
        <v>PMGAA3711 Total</v>
      </c>
      <c r="B408" s="43" t="s">
        <v>784</v>
      </c>
      <c r="C408" s="46" t="s">
        <v>914</v>
      </c>
      <c r="D408" s="43" t="s">
        <v>784</v>
      </c>
      <c r="E408" s="43" t="s">
        <v>0</v>
      </c>
      <c r="F408" s="43" t="s">
        <v>218</v>
      </c>
      <c r="G408" s="43" t="s">
        <v>38</v>
      </c>
      <c r="H408" s="43" t="s">
        <v>115</v>
      </c>
      <c r="I408" s="47" t="s">
        <v>177</v>
      </c>
      <c r="J408" s="48" t="str">
        <f t="shared" si="85"/>
        <v>PMGAA3711</v>
      </c>
      <c r="K408" s="43" t="str">
        <f>VLOOKUP($H408,'[7]Objective Codes'!$A$4:$F$197,4,FALSE)</f>
        <v>25 YEAR STRATEGY</v>
      </c>
      <c r="L408" s="43" t="str">
        <f>VLOOKUP($H408,'[7]Objective Codes'!$A$4:$F$197,5,FALSE)</f>
        <v>RESEARCH &amp; DEVELOPMENT</v>
      </c>
      <c r="M408" s="43" t="str">
        <f>VLOOKUP($H408,'[7]Objective Codes'!$A$4:$F$197,6,FALSE)</f>
        <v>GENERAL</v>
      </c>
      <c r="N408" s="43" t="str">
        <f>VLOOKUP(I408,'[7]Subjective Codes'!$C$3:$D$133,2,FALSE)</f>
        <v>CONFERENCE TRAVEL              .</v>
      </c>
      <c r="O408" s="22"/>
      <c r="P408" s="49"/>
      <c r="Q408" s="44"/>
      <c r="R408" s="44">
        <f t="shared" si="88"/>
        <v>0</v>
      </c>
      <c r="S408" s="45"/>
      <c r="T408" s="45"/>
      <c r="U408" s="45"/>
      <c r="V408" s="45"/>
      <c r="W408" s="49">
        <f t="shared" si="91"/>
        <v>0</v>
      </c>
      <c r="X408" s="49"/>
      <c r="AC408" s="45">
        <f>VLOOKUP(A:A,'[9]Bud Info 1.03 11am'!$1:$1048576,11,FALSE)</f>
        <v>0</v>
      </c>
      <c r="AD408" s="44">
        <f t="shared" si="87"/>
        <v>0</v>
      </c>
    </row>
    <row r="409" spans="1:30" s="43" customFormat="1" x14ac:dyDescent="0.25">
      <c r="A409" s="45" t="str">
        <f t="shared" si="90"/>
        <v>PMGAA3712 Total</v>
      </c>
      <c r="B409" s="43" t="s">
        <v>785</v>
      </c>
      <c r="C409" s="46" t="s">
        <v>914</v>
      </c>
      <c r="D409" s="43" t="s">
        <v>785</v>
      </c>
      <c r="E409" s="43" t="s">
        <v>0</v>
      </c>
      <c r="F409" s="43" t="s">
        <v>218</v>
      </c>
      <c r="G409" s="43" t="s">
        <v>38</v>
      </c>
      <c r="H409" s="43" t="s">
        <v>115</v>
      </c>
      <c r="I409" s="47" t="s">
        <v>178</v>
      </c>
      <c r="J409" s="48" t="str">
        <f t="shared" si="85"/>
        <v>PMGAA3712</v>
      </c>
      <c r="K409" s="43" t="str">
        <f>VLOOKUP($H409,'[7]Objective Codes'!$A$4:$F$197,4,FALSE)</f>
        <v>25 YEAR STRATEGY</v>
      </c>
      <c r="L409" s="43" t="str">
        <f>VLOOKUP($H409,'[7]Objective Codes'!$A$4:$F$197,5,FALSE)</f>
        <v>RESEARCH &amp; DEVELOPMENT</v>
      </c>
      <c r="M409" s="43" t="str">
        <f>VLOOKUP($H409,'[7]Objective Codes'!$A$4:$F$197,6,FALSE)</f>
        <v>GENERAL</v>
      </c>
      <c r="N409" s="43" t="str">
        <f>VLOOKUP(I409,'[7]Subjective Codes'!$C$3:$D$133,2,FALSE)</f>
        <v>CONFERENCE SUBSISTENCE         .</v>
      </c>
      <c r="O409" s="22"/>
      <c r="P409" s="49"/>
      <c r="Q409" s="44"/>
      <c r="R409" s="44">
        <f t="shared" si="88"/>
        <v>0</v>
      </c>
      <c r="S409" s="45"/>
      <c r="T409" s="45"/>
      <c r="U409" s="45"/>
      <c r="V409" s="45"/>
      <c r="W409" s="49">
        <f t="shared" si="91"/>
        <v>0</v>
      </c>
      <c r="X409" s="49"/>
      <c r="AC409" s="45">
        <f>VLOOKUP(A:A,'[9]Bud Info 1.03 11am'!$1:$1048576,11,FALSE)</f>
        <v>0</v>
      </c>
      <c r="AD409" s="44">
        <f t="shared" si="87"/>
        <v>0</v>
      </c>
    </row>
    <row r="410" spans="1:30" s="43" customFormat="1" x14ac:dyDescent="0.25">
      <c r="A410" s="45" t="str">
        <f t="shared" si="90"/>
        <v>PMHAA3056 Total</v>
      </c>
      <c r="B410" s="43" t="s">
        <v>888</v>
      </c>
      <c r="C410" s="46" t="s">
        <v>914</v>
      </c>
      <c r="D410" s="43" t="s">
        <v>888</v>
      </c>
      <c r="E410" s="43" t="s">
        <v>0</v>
      </c>
      <c r="F410" s="43" t="s">
        <v>218</v>
      </c>
      <c r="G410" s="43" t="s">
        <v>42</v>
      </c>
      <c r="H410" s="43" t="s">
        <v>116</v>
      </c>
      <c r="I410" s="47" t="s">
        <v>158</v>
      </c>
      <c r="J410" s="48" t="str">
        <f t="shared" ref="J410:J414" si="93">CONCATENATE(H410,I410)</f>
        <v>PMHAA3056</v>
      </c>
      <c r="K410" s="43" t="s">
        <v>42</v>
      </c>
      <c r="L410" s="43" t="str">
        <f>VLOOKUP($H410,'[7]Objective Codes'!$A$4:$F$197,5,FALSE)</f>
        <v>GENERAL</v>
      </c>
      <c r="M410" s="43" t="str">
        <f>VLOOKUP($H410,'[7]Objective Codes'!$A$4:$F$197,6,FALSE)</f>
        <v>GENERAL</v>
      </c>
      <c r="N410" s="43" t="str">
        <f>VLOOKUP(I410,'[7]Subjective Codes'!$C$3:$D$133,2,FALSE)</f>
        <v>PURCHASE OF GENERAL EQUIPMENT  .</v>
      </c>
      <c r="O410" s="22"/>
      <c r="P410" s="49"/>
      <c r="Q410" s="44"/>
      <c r="R410" s="44">
        <f t="shared" si="88"/>
        <v>0</v>
      </c>
      <c r="S410" s="45"/>
      <c r="T410" s="45"/>
      <c r="U410" s="45"/>
      <c r="V410" s="45"/>
      <c r="W410" s="49">
        <f t="shared" si="91"/>
        <v>0</v>
      </c>
      <c r="X410" s="49"/>
      <c r="AC410" s="45"/>
      <c r="AD410" s="44">
        <f t="shared" si="87"/>
        <v>0</v>
      </c>
    </row>
    <row r="411" spans="1:30" s="43" customFormat="1" x14ac:dyDescent="0.25">
      <c r="A411" s="45" t="str">
        <f t="shared" si="90"/>
        <v>PMHAA3070 Total</v>
      </c>
      <c r="B411" s="43" t="s">
        <v>889</v>
      </c>
      <c r="C411" s="46" t="s">
        <v>914</v>
      </c>
      <c r="D411" s="43" t="s">
        <v>889</v>
      </c>
      <c r="E411" s="43" t="s">
        <v>0</v>
      </c>
      <c r="F411" s="43" t="s">
        <v>218</v>
      </c>
      <c r="G411" s="43" t="s">
        <v>42</v>
      </c>
      <c r="H411" s="43" t="s">
        <v>116</v>
      </c>
      <c r="I411" s="47" t="s">
        <v>160</v>
      </c>
      <c r="J411" s="48" t="str">
        <f t="shared" si="93"/>
        <v>PMHAA3070</v>
      </c>
      <c r="K411" s="43" t="s">
        <v>42</v>
      </c>
      <c r="L411" s="43" t="str">
        <f>VLOOKUP($H411,'[7]Objective Codes'!$A$4:$F$197,5,FALSE)</f>
        <v>GENERAL</v>
      </c>
      <c r="M411" s="43" t="str">
        <f>VLOOKUP($H411,'[7]Objective Codes'!$A$4:$F$197,6,FALSE)</f>
        <v>GENERAL</v>
      </c>
      <c r="N411" s="43" t="str">
        <f>VLOOKUP(I411,'[7]Subjective Codes'!$C$3:$D$133,2,FALSE)</f>
        <v>BOOKS                          .</v>
      </c>
      <c r="O411" s="22"/>
      <c r="P411" s="49"/>
      <c r="Q411" s="44"/>
      <c r="R411" s="44">
        <f t="shared" si="88"/>
        <v>0</v>
      </c>
      <c r="S411" s="45"/>
      <c r="T411" s="45"/>
      <c r="U411" s="45"/>
      <c r="V411" s="45"/>
      <c r="W411" s="49">
        <f t="shared" si="91"/>
        <v>0</v>
      </c>
      <c r="X411" s="49"/>
      <c r="AC411" s="45"/>
      <c r="AD411" s="44">
        <f t="shared" si="87"/>
        <v>0</v>
      </c>
    </row>
    <row r="412" spans="1:30" s="43" customFormat="1" x14ac:dyDescent="0.25">
      <c r="A412" s="45" t="str">
        <f t="shared" si="90"/>
        <v>PMHAA3071 Total</v>
      </c>
      <c r="B412" s="43" t="s">
        <v>890</v>
      </c>
      <c r="C412" s="46" t="s">
        <v>914</v>
      </c>
      <c r="D412" s="43" t="s">
        <v>890</v>
      </c>
      <c r="E412" s="43" t="s">
        <v>0</v>
      </c>
      <c r="F412" s="43" t="s">
        <v>218</v>
      </c>
      <c r="G412" s="43" t="s">
        <v>42</v>
      </c>
      <c r="H412" s="43" t="s">
        <v>116</v>
      </c>
      <c r="I412" s="47" t="s">
        <v>161</v>
      </c>
      <c r="J412" s="48" t="str">
        <f t="shared" si="93"/>
        <v>PMHAA3071</v>
      </c>
      <c r="K412" s="43" t="s">
        <v>42</v>
      </c>
      <c r="L412" s="43" t="str">
        <f>VLOOKUP($H412,'[7]Objective Codes'!$A$4:$F$197,5,FALSE)</f>
        <v>GENERAL</v>
      </c>
      <c r="M412" s="43" t="str">
        <f>VLOOKUP($H412,'[7]Objective Codes'!$A$4:$F$197,6,FALSE)</f>
        <v>GENERAL</v>
      </c>
      <c r="N412" s="43" t="str">
        <f>VLOOKUP(I412,'[7]Subjective Codes'!$C$3:$D$133,2,FALSE)</f>
        <v>JOURNALS                       .</v>
      </c>
      <c r="O412" s="22"/>
      <c r="P412" s="49"/>
      <c r="Q412" s="44"/>
      <c r="R412" s="44">
        <f t="shared" si="88"/>
        <v>0</v>
      </c>
      <c r="S412" s="45"/>
      <c r="T412" s="45"/>
      <c r="U412" s="45"/>
      <c r="V412" s="45"/>
      <c r="W412" s="49">
        <f t="shared" si="91"/>
        <v>0</v>
      </c>
      <c r="X412" s="49"/>
      <c r="AC412" s="45"/>
      <c r="AD412" s="44">
        <f t="shared" si="87"/>
        <v>0</v>
      </c>
    </row>
    <row r="413" spans="1:30" s="43" customFormat="1" x14ac:dyDescent="0.25">
      <c r="A413" s="45" t="str">
        <f t="shared" si="90"/>
        <v>PMHAA3311 Total</v>
      </c>
      <c r="B413" s="43" t="s">
        <v>891</v>
      </c>
      <c r="C413" s="46" t="s">
        <v>914</v>
      </c>
      <c r="D413" s="43" t="s">
        <v>891</v>
      </c>
      <c r="E413" s="43" t="s">
        <v>0</v>
      </c>
      <c r="F413" s="43" t="s">
        <v>218</v>
      </c>
      <c r="G413" s="43" t="s">
        <v>42</v>
      </c>
      <c r="H413" s="43" t="s">
        <v>116</v>
      </c>
      <c r="I413" s="47" t="s">
        <v>167</v>
      </c>
      <c r="J413" s="48" t="str">
        <f t="shared" si="93"/>
        <v>PMHAA3311</v>
      </c>
      <c r="K413" s="43" t="s">
        <v>42</v>
      </c>
      <c r="L413" s="43" t="str">
        <f>VLOOKUP($H413,'[7]Objective Codes'!$A$4:$F$197,5,FALSE)</f>
        <v>GENERAL</v>
      </c>
      <c r="M413" s="43" t="str">
        <f>VLOOKUP($H413,'[7]Objective Codes'!$A$4:$F$197,6,FALSE)</f>
        <v>GENERAL</v>
      </c>
      <c r="N413" s="43" t="str">
        <f>VLOOKUP(I413,'[7]Subjective Codes'!$C$3:$D$133,2,FALSE)</f>
        <v>EXTERNAL PRINTING              .</v>
      </c>
      <c r="O413" s="22"/>
      <c r="P413" s="49"/>
      <c r="Q413" s="44"/>
      <c r="R413" s="44">
        <f t="shared" si="88"/>
        <v>0</v>
      </c>
      <c r="S413" s="45"/>
      <c r="T413" s="45"/>
      <c r="U413" s="45"/>
      <c r="V413" s="45"/>
      <c r="W413" s="49">
        <f t="shared" si="91"/>
        <v>0</v>
      </c>
      <c r="X413" s="49"/>
      <c r="AC413" s="45"/>
      <c r="AD413" s="44">
        <f t="shared" si="87"/>
        <v>0</v>
      </c>
    </row>
    <row r="414" spans="1:30" s="43" customFormat="1" x14ac:dyDescent="0.25">
      <c r="A414" s="45" t="str">
        <f t="shared" si="90"/>
        <v>PMHAA3922 Total</v>
      </c>
      <c r="B414" s="43" t="s">
        <v>892</v>
      </c>
      <c r="C414" s="46" t="s">
        <v>914</v>
      </c>
      <c r="D414" s="43" t="s">
        <v>892</v>
      </c>
      <c r="E414" s="43" t="s">
        <v>0</v>
      </c>
      <c r="F414" s="43" t="s">
        <v>218</v>
      </c>
      <c r="G414" s="43" t="s">
        <v>42</v>
      </c>
      <c r="H414" s="43" t="s">
        <v>116</v>
      </c>
      <c r="I414" s="47" t="s">
        <v>893</v>
      </c>
      <c r="J414" s="48" t="str">
        <f t="shared" si="93"/>
        <v>PMHAA3922</v>
      </c>
      <c r="K414" s="43" t="s">
        <v>42</v>
      </c>
      <c r="L414" s="43" t="str">
        <f>VLOOKUP($H414,'[7]Objective Codes'!$A$4:$F$197,5,FALSE)</f>
        <v>GENERAL</v>
      </c>
      <c r="M414" s="43" t="str">
        <f>VLOOKUP($H414,'[7]Objective Codes'!$A$4:$F$197,6,FALSE)</f>
        <v>GENERAL</v>
      </c>
      <c r="N414" s="43" t="str">
        <f>VLOOKUP(I414,'[7]Subjective Codes'!$C$3:$D$133,2,FALSE)</f>
        <v>GENERAL PROMOTIONS             .</v>
      </c>
      <c r="O414" s="22"/>
      <c r="P414" s="49">
        <v>248000</v>
      </c>
      <c r="Q414" s="44">
        <v>248000</v>
      </c>
      <c r="R414" s="44">
        <f t="shared" si="88"/>
        <v>0</v>
      </c>
      <c r="S414" s="45"/>
      <c r="T414" s="45"/>
      <c r="U414" s="72">
        <f>+Q414</f>
        <v>248000</v>
      </c>
      <c r="V414" s="72">
        <f>+U414</f>
        <v>248000</v>
      </c>
      <c r="W414" s="49">
        <f t="shared" si="91"/>
        <v>0</v>
      </c>
      <c r="X414" s="49"/>
      <c r="AC414" s="45">
        <f>VLOOKUP(A:A,'[9]Bud Info 1.03 11am'!$1:$1048576,11,FALSE)</f>
        <v>248000</v>
      </c>
      <c r="AD414" s="44">
        <f t="shared" si="87"/>
        <v>0</v>
      </c>
    </row>
    <row r="415" spans="1:30" s="43" customFormat="1" x14ac:dyDescent="0.25">
      <c r="A415" s="45" t="str">
        <f t="shared" si="90"/>
        <v>PMHAA3420 Total</v>
      </c>
      <c r="B415" s="43" t="s">
        <v>786</v>
      </c>
      <c r="C415" s="46" t="s">
        <v>914</v>
      </c>
      <c r="D415" s="43" t="s">
        <v>786</v>
      </c>
      <c r="E415" s="43" t="s">
        <v>0</v>
      </c>
      <c r="F415" s="43" t="s">
        <v>218</v>
      </c>
      <c r="G415" s="43" t="s">
        <v>42</v>
      </c>
      <c r="H415" s="43" t="s">
        <v>116</v>
      </c>
      <c r="I415" s="47" t="s">
        <v>170</v>
      </c>
      <c r="J415" s="48" t="str">
        <f t="shared" si="85"/>
        <v>PMHAA3420</v>
      </c>
      <c r="K415" s="43" t="s">
        <v>42</v>
      </c>
      <c r="L415" s="43" t="str">
        <f>VLOOKUP($H415,'[7]Objective Codes'!$A$4:$F$197,5,FALSE)</f>
        <v>GENERAL</v>
      </c>
      <c r="M415" s="43" t="str">
        <f>VLOOKUP($H415,'[7]Objective Codes'!$A$4:$F$197,6,FALSE)</f>
        <v>GENERAL</v>
      </c>
      <c r="N415" s="43" t="str">
        <f>VLOOKUP(I415,'[7]Subjective Codes'!$C$3:$D$133,2,FALSE)</f>
        <v>CONSULTANTS FEE                .</v>
      </c>
      <c r="O415" s="22"/>
      <c r="P415" s="49"/>
      <c r="Q415" s="44"/>
      <c r="R415" s="44">
        <f t="shared" si="88"/>
        <v>0</v>
      </c>
      <c r="S415" s="45"/>
      <c r="T415" s="45"/>
      <c r="U415" s="45"/>
      <c r="V415" s="45"/>
      <c r="W415" s="49">
        <f t="shared" si="91"/>
        <v>0</v>
      </c>
      <c r="X415" s="49"/>
      <c r="AC415" s="45">
        <f>VLOOKUP(A:A,'[9]Bud Info 1.03 11am'!$1:$1048576,11,FALSE)</f>
        <v>0</v>
      </c>
      <c r="AD415" s="44">
        <f t="shared" si="87"/>
        <v>0</v>
      </c>
    </row>
    <row r="416" spans="1:30" s="43" customFormat="1" x14ac:dyDescent="0.25">
      <c r="A416" s="45" t="str">
        <f t="shared" si="90"/>
        <v>PMHAA3710 Total</v>
      </c>
      <c r="B416" s="43" t="s">
        <v>787</v>
      </c>
      <c r="C416" s="46" t="s">
        <v>914</v>
      </c>
      <c r="D416" s="43" t="s">
        <v>787</v>
      </c>
      <c r="E416" s="43" t="s">
        <v>0</v>
      </c>
      <c r="F416" s="43" t="s">
        <v>218</v>
      </c>
      <c r="G416" s="43" t="s">
        <v>42</v>
      </c>
      <c r="H416" s="43" t="s">
        <v>116</v>
      </c>
      <c r="I416" s="47" t="s">
        <v>176</v>
      </c>
      <c r="J416" s="48" t="str">
        <f t="shared" si="85"/>
        <v>PMHAA3710</v>
      </c>
      <c r="K416" s="43" t="s">
        <v>42</v>
      </c>
      <c r="L416" s="43" t="str">
        <f>VLOOKUP($H416,'[7]Objective Codes'!$A$4:$F$197,5,FALSE)</f>
        <v>GENERAL</v>
      </c>
      <c r="M416" s="43" t="str">
        <f>VLOOKUP($H416,'[7]Objective Codes'!$A$4:$F$197,6,FALSE)</f>
        <v>GENERAL</v>
      </c>
      <c r="N416" s="43" t="str">
        <f>VLOOKUP(I416,'[7]Subjective Codes'!$C$3:$D$133,2,FALSE)</f>
        <v>CONFERENCE FEES                .</v>
      </c>
      <c r="O416" s="22"/>
      <c r="P416" s="49"/>
      <c r="Q416" s="44"/>
      <c r="R416" s="44">
        <f t="shared" si="88"/>
        <v>0</v>
      </c>
      <c r="S416" s="45"/>
      <c r="T416" s="45"/>
      <c r="U416" s="45"/>
      <c r="V416" s="45"/>
      <c r="W416" s="49">
        <f t="shared" si="91"/>
        <v>0</v>
      </c>
      <c r="X416" s="49"/>
      <c r="AC416" s="45">
        <f>VLOOKUP(A:A,'[9]Bud Info 1.03 11am'!$1:$1048576,11,FALSE)</f>
        <v>0</v>
      </c>
      <c r="AD416" s="44">
        <f t="shared" si="87"/>
        <v>0</v>
      </c>
    </row>
    <row r="417" spans="1:30" s="43" customFormat="1" x14ac:dyDescent="0.25">
      <c r="A417" s="45" t="str">
        <f t="shared" si="90"/>
        <v>PMHAA3711 Total</v>
      </c>
      <c r="B417" s="43" t="s">
        <v>788</v>
      </c>
      <c r="C417" s="46" t="s">
        <v>914</v>
      </c>
      <c r="D417" s="43" t="s">
        <v>788</v>
      </c>
      <c r="E417" s="43" t="s">
        <v>0</v>
      </c>
      <c r="F417" s="43" t="s">
        <v>218</v>
      </c>
      <c r="G417" s="43" t="s">
        <v>42</v>
      </c>
      <c r="H417" s="43" t="s">
        <v>116</v>
      </c>
      <c r="I417" s="47" t="s">
        <v>177</v>
      </c>
      <c r="J417" s="48" t="str">
        <f t="shared" si="85"/>
        <v>PMHAA3711</v>
      </c>
      <c r="K417" s="43" t="s">
        <v>42</v>
      </c>
      <c r="L417" s="43" t="str">
        <f>VLOOKUP($H417,'[7]Objective Codes'!$A$4:$F$197,5,FALSE)</f>
        <v>GENERAL</v>
      </c>
      <c r="M417" s="43" t="str">
        <f>VLOOKUP($H417,'[7]Objective Codes'!$A$4:$F$197,6,FALSE)</f>
        <v>GENERAL</v>
      </c>
      <c r="N417" s="43" t="str">
        <f>VLOOKUP(I417,'[7]Subjective Codes'!$C$3:$D$133,2,FALSE)</f>
        <v>CONFERENCE TRAVEL              .</v>
      </c>
      <c r="O417" s="22"/>
      <c r="P417" s="49"/>
      <c r="Q417" s="44"/>
      <c r="R417" s="44">
        <f t="shared" si="88"/>
        <v>0</v>
      </c>
      <c r="S417" s="45"/>
      <c r="T417" s="45"/>
      <c r="U417" s="45"/>
      <c r="V417" s="45"/>
      <c r="W417" s="49">
        <f t="shared" si="91"/>
        <v>0</v>
      </c>
      <c r="X417" s="49"/>
      <c r="AC417" s="45">
        <f>VLOOKUP(A:A,'[9]Bud Info 1.03 11am'!$1:$1048576,11,FALSE)</f>
        <v>0</v>
      </c>
      <c r="AD417" s="44">
        <f t="shared" si="87"/>
        <v>0</v>
      </c>
    </row>
    <row r="418" spans="1:30" s="43" customFormat="1" x14ac:dyDescent="0.25">
      <c r="A418" s="45" t="str">
        <f t="shared" si="90"/>
        <v>PMHAA3712 Total</v>
      </c>
      <c r="B418" s="43" t="s">
        <v>789</v>
      </c>
      <c r="C418" s="46" t="s">
        <v>914</v>
      </c>
      <c r="D418" s="43" t="s">
        <v>789</v>
      </c>
      <c r="E418" s="43" t="s">
        <v>0</v>
      </c>
      <c r="F418" s="43" t="s">
        <v>218</v>
      </c>
      <c r="G418" s="43" t="s">
        <v>42</v>
      </c>
      <c r="H418" s="43" t="s">
        <v>116</v>
      </c>
      <c r="I418" s="47" t="s">
        <v>178</v>
      </c>
      <c r="J418" s="48" t="str">
        <f t="shared" si="85"/>
        <v>PMHAA3712</v>
      </c>
      <c r="K418" s="43" t="s">
        <v>42</v>
      </c>
      <c r="L418" s="43" t="str">
        <f>VLOOKUP($H418,'[7]Objective Codes'!$A$4:$F$197,5,FALSE)</f>
        <v>GENERAL</v>
      </c>
      <c r="M418" s="43" t="str">
        <f>VLOOKUP($H418,'[7]Objective Codes'!$A$4:$F$197,6,FALSE)</f>
        <v>GENERAL</v>
      </c>
      <c r="N418" s="43" t="str">
        <f>VLOOKUP(I418,'[7]Subjective Codes'!$C$3:$D$133,2,FALSE)</f>
        <v>CONFERENCE SUBSISTENCE         .</v>
      </c>
      <c r="O418" s="22"/>
      <c r="P418" s="49"/>
      <c r="Q418" s="44"/>
      <c r="R418" s="44">
        <f t="shared" si="88"/>
        <v>0</v>
      </c>
      <c r="S418" s="45"/>
      <c r="T418" s="45"/>
      <c r="U418" s="45"/>
      <c r="V418" s="45"/>
      <c r="W418" s="49">
        <f t="shared" si="91"/>
        <v>0</v>
      </c>
      <c r="X418" s="49"/>
      <c r="AC418" s="45">
        <f>VLOOKUP(A:A,'[9]Bud Info 1.03 11am'!$1:$1048576,11,FALSE)</f>
        <v>0</v>
      </c>
      <c r="AD418" s="44">
        <f t="shared" si="87"/>
        <v>0</v>
      </c>
    </row>
    <row r="419" spans="1:30" s="43" customFormat="1" x14ac:dyDescent="0.25">
      <c r="A419" s="45" t="str">
        <f t="shared" si="90"/>
        <v>PMHAA9350 Total</v>
      </c>
      <c r="B419" s="43" t="s">
        <v>790</v>
      </c>
      <c r="C419" s="46" t="s">
        <v>914</v>
      </c>
      <c r="D419" s="43" t="s">
        <v>790</v>
      </c>
      <c r="E419" s="43" t="s">
        <v>0</v>
      </c>
      <c r="F419" s="43" t="s">
        <v>218</v>
      </c>
      <c r="G419" s="43" t="s">
        <v>42</v>
      </c>
      <c r="H419" s="43" t="s">
        <v>116</v>
      </c>
      <c r="I419" s="47" t="s">
        <v>193</v>
      </c>
      <c r="J419" s="48" t="str">
        <f t="shared" si="85"/>
        <v>PMHAA9350</v>
      </c>
      <c r="K419" s="43" t="s">
        <v>42</v>
      </c>
      <c r="L419" s="43" t="str">
        <f>VLOOKUP($H419,'[7]Objective Codes'!$A$4:$F$197,5,FALSE)</f>
        <v>GENERAL</v>
      </c>
      <c r="M419" s="43" t="str">
        <f>VLOOKUP($H419,'[7]Objective Codes'!$A$4:$F$197,6,FALSE)</f>
        <v>GENERAL</v>
      </c>
      <c r="N419" s="43" t="e">
        <f>VLOOKUP(I419,'[7]Subjective Codes'!$C$3:$D$133,2,FALSE)</f>
        <v>#N/A</v>
      </c>
      <c r="O419" s="22"/>
      <c r="P419" s="49"/>
      <c r="Q419" s="44"/>
      <c r="R419" s="44">
        <f t="shared" si="88"/>
        <v>0</v>
      </c>
      <c r="S419" s="45"/>
      <c r="T419" s="45"/>
      <c r="U419" s="45"/>
      <c r="V419" s="45"/>
      <c r="W419" s="49">
        <f t="shared" si="91"/>
        <v>0</v>
      </c>
      <c r="X419" s="49"/>
      <c r="AC419" s="45">
        <f>VLOOKUP(A:A,'[9]Bud Info 1.03 11am'!$1:$1048576,11,FALSE)</f>
        <v>0</v>
      </c>
      <c r="AD419" s="44">
        <f t="shared" si="87"/>
        <v>0</v>
      </c>
    </row>
    <row r="420" spans="1:30" s="43" customFormat="1" x14ac:dyDescent="0.25">
      <c r="A420" s="45" t="str">
        <f t="shared" si="90"/>
        <v>PMJAA910 Total</v>
      </c>
      <c r="B420" s="43" t="s">
        <v>894</v>
      </c>
      <c r="C420" s="46" t="s">
        <v>914</v>
      </c>
      <c r="D420" s="43" t="s">
        <v>894</v>
      </c>
      <c r="E420" s="43" t="s">
        <v>0</v>
      </c>
      <c r="F420" s="43" t="s">
        <v>145</v>
      </c>
      <c r="G420" s="43" t="s">
        <v>1</v>
      </c>
      <c r="H420" s="43" t="s">
        <v>117</v>
      </c>
      <c r="I420" s="47" t="s">
        <v>327</v>
      </c>
      <c r="J420" s="48" t="str">
        <f t="shared" si="85"/>
        <v>PMJAA910</v>
      </c>
      <c r="K420" s="43" t="str">
        <f>VLOOKUP($H420,'[7]Objective Codes'!$A$4:$F$197,4,FALSE)</f>
        <v>STRATEGY UPDATE</v>
      </c>
      <c r="L420" s="43" t="str">
        <f>VLOOKUP($H420,'[7]Objective Codes'!$A$4:$F$197,5,FALSE)</f>
        <v>GENERAL</v>
      </c>
      <c r="M420" s="43" t="str">
        <f>VLOOKUP($H420,'[7]Objective Codes'!$A$4:$F$197,6,FALSE)</f>
        <v>GENERAL</v>
      </c>
      <c r="N420" s="43" t="e">
        <f>VLOOKUP(I420,'[7]Subjective Codes'!$C$3:$D$133,2,FALSE)</f>
        <v>#N/A</v>
      </c>
      <c r="O420" s="22"/>
      <c r="P420" s="49"/>
      <c r="Q420" s="44"/>
      <c r="R420" s="44">
        <f t="shared" si="88"/>
        <v>0</v>
      </c>
      <c r="S420" s="45"/>
      <c r="T420" s="45"/>
      <c r="U420" s="45"/>
      <c r="V420" s="45"/>
      <c r="W420" s="49">
        <f t="shared" si="91"/>
        <v>0</v>
      </c>
      <c r="X420" s="49"/>
      <c r="AC420" s="45"/>
      <c r="AD420" s="44">
        <f t="shared" si="87"/>
        <v>0</v>
      </c>
    </row>
    <row r="421" spans="1:30" s="43" customFormat="1" x14ac:dyDescent="0.25">
      <c r="A421" s="45" t="str">
        <f t="shared" si="90"/>
        <v>PMJAA3450 Total</v>
      </c>
      <c r="B421" s="43" t="s">
        <v>895</v>
      </c>
      <c r="C421" s="46" t="s">
        <v>914</v>
      </c>
      <c r="D421" s="43" t="s">
        <v>895</v>
      </c>
      <c r="E421" s="43" t="s">
        <v>0</v>
      </c>
      <c r="F421" s="43" t="s">
        <v>218</v>
      </c>
      <c r="G421" s="43" t="s">
        <v>42</v>
      </c>
      <c r="H421" s="43" t="s">
        <v>117</v>
      </c>
      <c r="I421" s="47" t="s">
        <v>171</v>
      </c>
      <c r="J421" s="48" t="str">
        <f t="shared" si="85"/>
        <v>PMJAA3450</v>
      </c>
      <c r="K421" s="43" t="str">
        <f>VLOOKUP($H421,'[7]Objective Codes'!$A$4:$F$197,4,FALSE)</f>
        <v>STRATEGY UPDATE</v>
      </c>
      <c r="L421" s="43" t="str">
        <f>VLOOKUP($H421,'[7]Objective Codes'!$A$4:$F$197,5,FALSE)</f>
        <v>GENERAL</v>
      </c>
      <c r="M421" s="43" t="str">
        <f>VLOOKUP($H421,'[7]Objective Codes'!$A$4:$F$197,6,FALSE)</f>
        <v>GENERAL</v>
      </c>
      <c r="N421" s="43" t="str">
        <f>VLOOKUP(I421,'[7]Subjective Codes'!$C$3:$D$133,2,FALSE)</f>
        <v>ENTERTAINMENTS                 .</v>
      </c>
      <c r="O421" s="22"/>
      <c r="P421" s="49"/>
      <c r="Q421" s="44"/>
      <c r="R421" s="44">
        <f t="shared" si="88"/>
        <v>0</v>
      </c>
      <c r="S421" s="45"/>
      <c r="T421" s="45"/>
      <c r="U421" s="45"/>
      <c r="V421" s="45"/>
      <c r="W421" s="49">
        <f t="shared" si="91"/>
        <v>0</v>
      </c>
      <c r="X421" s="49"/>
      <c r="AC421" s="45"/>
      <c r="AD421" s="44">
        <f t="shared" si="87"/>
        <v>0</v>
      </c>
    </row>
    <row r="422" spans="1:30" s="43" customFormat="1" x14ac:dyDescent="0.25">
      <c r="A422" s="45" t="str">
        <f t="shared" si="90"/>
        <v>PMJAA3106 Total</v>
      </c>
      <c r="B422" s="43" t="s">
        <v>791</v>
      </c>
      <c r="C422" s="46" t="s">
        <v>914</v>
      </c>
      <c r="D422" s="43" t="s">
        <v>791</v>
      </c>
      <c r="E422" s="43" t="s">
        <v>0</v>
      </c>
      <c r="F422" s="43" t="s">
        <v>218</v>
      </c>
      <c r="G422" s="43" t="s">
        <v>39</v>
      </c>
      <c r="H422" s="52" t="s">
        <v>117</v>
      </c>
      <c r="I422" s="54" t="s">
        <v>162</v>
      </c>
      <c r="J422" s="48" t="str">
        <f t="shared" si="85"/>
        <v>PMJAA3106</v>
      </c>
      <c r="K422" s="43" t="str">
        <f>VLOOKUP($H422,'[7]Objective Codes'!$A$4:$F$197,4,FALSE)</f>
        <v>STRATEGY UPDATE</v>
      </c>
      <c r="L422" s="43" t="str">
        <f>VLOOKUP($H422,'[7]Objective Codes'!$A$4:$F$197,5,FALSE)</f>
        <v>GENERAL</v>
      </c>
      <c r="M422" s="43" t="str">
        <f>VLOOKUP($H422,'[7]Objective Codes'!$A$4:$F$197,6,FALSE)</f>
        <v>GENERAL</v>
      </c>
      <c r="N422" s="43" t="str">
        <f>VLOOKUP(I422,'[7]Subjective Codes'!$C$3:$D$133,2,FALSE)</f>
        <v>OTHER CATERING PROVISIONS      .</v>
      </c>
      <c r="O422" s="22"/>
      <c r="P422" s="49"/>
      <c r="Q422" s="44"/>
      <c r="R422" s="44">
        <f t="shared" si="88"/>
        <v>0</v>
      </c>
      <c r="S422" s="45"/>
      <c r="T422" s="45"/>
      <c r="U422" s="45"/>
      <c r="V422" s="45"/>
      <c r="W422" s="49">
        <f t="shared" si="91"/>
        <v>0</v>
      </c>
      <c r="X422" s="49"/>
      <c r="AC422" s="45"/>
      <c r="AD422" s="44">
        <f t="shared" si="87"/>
        <v>0</v>
      </c>
    </row>
    <row r="423" spans="1:30" s="43" customFormat="1" x14ac:dyDescent="0.25">
      <c r="A423" s="45" t="str">
        <f t="shared" si="90"/>
        <v>PMJAA3420 Total</v>
      </c>
      <c r="B423" s="43" t="s">
        <v>792</v>
      </c>
      <c r="C423" s="46" t="s">
        <v>914</v>
      </c>
      <c r="D423" s="43" t="s">
        <v>792</v>
      </c>
      <c r="E423" s="43" t="s">
        <v>0</v>
      </c>
      <c r="F423" s="43" t="s">
        <v>218</v>
      </c>
      <c r="G423" s="43" t="s">
        <v>39</v>
      </c>
      <c r="H423" s="43" t="s">
        <v>117</v>
      </c>
      <c r="I423" s="47" t="s">
        <v>170</v>
      </c>
      <c r="J423" s="48" t="str">
        <f t="shared" si="85"/>
        <v>PMJAA3420</v>
      </c>
      <c r="K423" s="43" t="str">
        <f>VLOOKUP($H423,'[7]Objective Codes'!$A$4:$F$197,4,FALSE)</f>
        <v>STRATEGY UPDATE</v>
      </c>
      <c r="L423" s="43" t="str">
        <f>VLOOKUP($H423,'[7]Objective Codes'!$A$4:$F$197,5,FALSE)</f>
        <v>GENERAL</v>
      </c>
      <c r="M423" s="43" t="str">
        <f>VLOOKUP($H423,'[7]Objective Codes'!$A$4:$F$197,6,FALSE)</f>
        <v>GENERAL</v>
      </c>
      <c r="N423" s="43" t="str">
        <f>VLOOKUP(I423,'[7]Subjective Codes'!$C$3:$D$133,2,FALSE)</f>
        <v>CONSULTANTS FEE                .</v>
      </c>
      <c r="O423" s="22"/>
      <c r="P423" s="49"/>
      <c r="Q423" s="44"/>
      <c r="R423" s="44">
        <f t="shared" si="88"/>
        <v>0</v>
      </c>
      <c r="S423" s="45"/>
      <c r="T423" s="45"/>
      <c r="U423" s="45"/>
      <c r="V423" s="45"/>
      <c r="W423" s="49">
        <f t="shared" si="91"/>
        <v>0</v>
      </c>
      <c r="X423" s="49"/>
      <c r="AC423" s="45">
        <f>VLOOKUP(A:A,'[9]Bud Info 1.03 11am'!$1:$1048576,11,FALSE)</f>
        <v>0</v>
      </c>
      <c r="AD423" s="44">
        <f t="shared" si="87"/>
        <v>0</v>
      </c>
    </row>
    <row r="424" spans="1:30" s="43" customFormat="1" x14ac:dyDescent="0.25">
      <c r="A424" s="45" t="str">
        <f t="shared" si="90"/>
        <v>PMJAA3710 Total</v>
      </c>
      <c r="B424" s="43" t="s">
        <v>793</v>
      </c>
      <c r="C424" s="46" t="s">
        <v>914</v>
      </c>
      <c r="D424" s="43" t="s">
        <v>793</v>
      </c>
      <c r="E424" s="43" t="s">
        <v>0</v>
      </c>
      <c r="F424" s="43" t="s">
        <v>218</v>
      </c>
      <c r="G424" s="43" t="s">
        <v>39</v>
      </c>
      <c r="H424" s="52" t="s">
        <v>117</v>
      </c>
      <c r="I424" s="53">
        <v>3710</v>
      </c>
      <c r="J424" s="48" t="str">
        <f t="shared" si="85"/>
        <v>PMJAA3710</v>
      </c>
      <c r="K424" s="43" t="str">
        <f>VLOOKUP($H424,'[7]Objective Codes'!$A$4:$F$197,4,FALSE)</f>
        <v>STRATEGY UPDATE</v>
      </c>
      <c r="L424" s="43" t="str">
        <f>VLOOKUP($H424,'[7]Objective Codes'!$A$4:$F$197,5,FALSE)</f>
        <v>GENERAL</v>
      </c>
      <c r="M424" s="43" t="str">
        <f>VLOOKUP($H424,'[7]Objective Codes'!$A$4:$F$197,6,FALSE)</f>
        <v>GENERAL</v>
      </c>
      <c r="N424" s="43" t="e">
        <f>VLOOKUP(I424,'[7]Subjective Codes'!$C$3:$D$133,2,FALSE)</f>
        <v>#N/A</v>
      </c>
      <c r="O424" s="22"/>
      <c r="P424" s="49"/>
      <c r="Q424" s="44"/>
      <c r="R424" s="44">
        <f t="shared" si="88"/>
        <v>0</v>
      </c>
      <c r="S424" s="45"/>
      <c r="T424" s="45"/>
      <c r="U424" s="45"/>
      <c r="V424" s="45"/>
      <c r="W424" s="49">
        <f t="shared" si="91"/>
        <v>0</v>
      </c>
      <c r="X424" s="49"/>
      <c r="AC424" s="45"/>
      <c r="AD424" s="44">
        <f t="shared" si="87"/>
        <v>0</v>
      </c>
    </row>
    <row r="425" spans="1:30" s="43" customFormat="1" x14ac:dyDescent="0.25">
      <c r="A425" s="45" t="str">
        <f t="shared" si="90"/>
        <v>PMJAA3711 Total</v>
      </c>
      <c r="B425" s="43" t="s">
        <v>794</v>
      </c>
      <c r="C425" s="46" t="s">
        <v>914</v>
      </c>
      <c r="D425" s="43" t="s">
        <v>794</v>
      </c>
      <c r="E425" s="43" t="s">
        <v>0</v>
      </c>
      <c r="F425" s="43" t="s">
        <v>218</v>
      </c>
      <c r="G425" s="43" t="s">
        <v>39</v>
      </c>
      <c r="H425" s="52" t="s">
        <v>117</v>
      </c>
      <c r="I425" s="53">
        <v>3711</v>
      </c>
      <c r="J425" s="48" t="str">
        <f t="shared" si="85"/>
        <v>PMJAA3711</v>
      </c>
      <c r="K425" s="43" t="str">
        <f>VLOOKUP($H425,'[7]Objective Codes'!$A$4:$F$197,4,FALSE)</f>
        <v>STRATEGY UPDATE</v>
      </c>
      <c r="L425" s="43" t="str">
        <f>VLOOKUP($H425,'[7]Objective Codes'!$A$4:$F$197,5,FALSE)</f>
        <v>GENERAL</v>
      </c>
      <c r="M425" s="43" t="str">
        <f>VLOOKUP($H425,'[7]Objective Codes'!$A$4:$F$197,6,FALSE)</f>
        <v>GENERAL</v>
      </c>
      <c r="N425" s="43" t="e">
        <f>VLOOKUP(I425,'[7]Subjective Codes'!$C$3:$D$133,2,FALSE)</f>
        <v>#N/A</v>
      </c>
      <c r="O425" s="22"/>
      <c r="P425" s="49"/>
      <c r="Q425" s="44"/>
      <c r="R425" s="44">
        <f t="shared" si="88"/>
        <v>0</v>
      </c>
      <c r="S425" s="45"/>
      <c r="T425" s="45"/>
      <c r="U425" s="45"/>
      <c r="V425" s="45"/>
      <c r="W425" s="49">
        <f t="shared" si="91"/>
        <v>0</v>
      </c>
      <c r="X425" s="49"/>
      <c r="AC425" s="45"/>
      <c r="AD425" s="44">
        <f t="shared" si="87"/>
        <v>0</v>
      </c>
    </row>
    <row r="426" spans="1:30" s="43" customFormat="1" x14ac:dyDescent="0.25">
      <c r="A426" s="45" t="str">
        <f t="shared" si="90"/>
        <v>PMJAA3712 Total</v>
      </c>
      <c r="B426" s="43" t="s">
        <v>795</v>
      </c>
      <c r="C426" s="46" t="s">
        <v>914</v>
      </c>
      <c r="D426" s="43" t="s">
        <v>795</v>
      </c>
      <c r="E426" s="43" t="s">
        <v>0</v>
      </c>
      <c r="F426" s="43" t="s">
        <v>218</v>
      </c>
      <c r="G426" s="43" t="s">
        <v>39</v>
      </c>
      <c r="H426" s="52" t="s">
        <v>117</v>
      </c>
      <c r="I426" s="53">
        <v>3712</v>
      </c>
      <c r="J426" s="48" t="str">
        <f t="shared" si="85"/>
        <v>PMJAA3712</v>
      </c>
      <c r="K426" s="43" t="str">
        <f>VLOOKUP($H426,'[7]Objective Codes'!$A$4:$F$197,4,FALSE)</f>
        <v>STRATEGY UPDATE</v>
      </c>
      <c r="L426" s="43" t="str">
        <f>VLOOKUP($H426,'[7]Objective Codes'!$A$4:$F$197,5,FALSE)</f>
        <v>GENERAL</v>
      </c>
      <c r="M426" s="43" t="str">
        <f>VLOOKUP($H426,'[7]Objective Codes'!$A$4:$F$197,6,FALSE)</f>
        <v>GENERAL</v>
      </c>
      <c r="O426" s="22"/>
      <c r="P426" s="49"/>
      <c r="Q426" s="44"/>
      <c r="R426" s="44">
        <f t="shared" si="88"/>
        <v>0</v>
      </c>
      <c r="S426" s="45"/>
      <c r="T426" s="45"/>
      <c r="U426" s="45"/>
      <c r="V426" s="45"/>
      <c r="W426" s="49">
        <f t="shared" si="91"/>
        <v>0</v>
      </c>
      <c r="X426" s="49"/>
      <c r="AC426" s="45"/>
      <c r="AD426" s="44">
        <f t="shared" si="87"/>
        <v>0</v>
      </c>
    </row>
    <row r="427" spans="1:30" s="43" customFormat="1" x14ac:dyDescent="0.25">
      <c r="A427" s="45" t="str">
        <f t="shared" si="90"/>
        <v>PMKAA3056 Total</v>
      </c>
      <c r="B427" s="43" t="s">
        <v>796</v>
      </c>
      <c r="C427" s="46" t="s">
        <v>914</v>
      </c>
      <c r="D427" s="43" t="s">
        <v>796</v>
      </c>
      <c r="E427" s="43" t="s">
        <v>0</v>
      </c>
      <c r="F427" s="43" t="s">
        <v>218</v>
      </c>
      <c r="G427" s="43" t="s">
        <v>40</v>
      </c>
      <c r="H427" s="43" t="s">
        <v>118</v>
      </c>
      <c r="I427" s="47" t="s">
        <v>158</v>
      </c>
      <c r="J427" s="48" t="str">
        <f t="shared" si="85"/>
        <v>PMKAA3056</v>
      </c>
      <c r="K427" s="43" t="str">
        <f>VLOOKUP($H427,'[7]Objective Codes'!$A$4:$F$197,4,FALSE)</f>
        <v>SUSTAINABLE DEVELOPMENT</v>
      </c>
      <c r="L427" s="43" t="str">
        <f>VLOOKUP($H427,'[7]Objective Codes'!$A$4:$F$197,5,FALSE)</f>
        <v>GENERAL</v>
      </c>
      <c r="M427" s="43" t="str">
        <f>VLOOKUP($H427,'[7]Objective Codes'!$A$4:$F$197,6,FALSE)</f>
        <v>GENERAL</v>
      </c>
      <c r="N427" s="43" t="str">
        <f>VLOOKUP(I427,'[7]Subjective Codes'!$C$3:$D$133,2,FALSE)</f>
        <v>PURCHASE OF GENERAL EQUIPMENT  .</v>
      </c>
      <c r="O427" s="22"/>
      <c r="P427" s="49"/>
      <c r="Q427" s="44"/>
      <c r="R427" s="44">
        <f t="shared" si="88"/>
        <v>0</v>
      </c>
      <c r="S427" s="45"/>
      <c r="T427" s="45"/>
      <c r="U427" s="45"/>
      <c r="V427" s="45"/>
      <c r="W427" s="49">
        <f t="shared" si="91"/>
        <v>0</v>
      </c>
      <c r="X427" s="49"/>
      <c r="AC427" s="45">
        <f>VLOOKUP(A:A,'[9]Bud Info 1.03 11am'!$1:$1048576,11,FALSE)</f>
        <v>0</v>
      </c>
      <c r="AD427" s="44">
        <f t="shared" si="87"/>
        <v>0</v>
      </c>
    </row>
    <row r="428" spans="1:30" s="43" customFormat="1" x14ac:dyDescent="0.25">
      <c r="A428" s="45" t="str">
        <f t="shared" si="90"/>
        <v>PMKAA3311 Total</v>
      </c>
      <c r="B428" s="43" t="s">
        <v>797</v>
      </c>
      <c r="C428" s="46" t="s">
        <v>914</v>
      </c>
      <c r="D428" s="43" t="s">
        <v>797</v>
      </c>
      <c r="E428" s="43" t="s">
        <v>0</v>
      </c>
      <c r="F428" s="43" t="s">
        <v>218</v>
      </c>
      <c r="G428" s="43" t="s">
        <v>40</v>
      </c>
      <c r="H428" s="43" t="s">
        <v>118</v>
      </c>
      <c r="I428" s="47" t="s">
        <v>167</v>
      </c>
      <c r="J428" s="48" t="str">
        <f t="shared" si="85"/>
        <v>PMKAA3311</v>
      </c>
      <c r="K428" s="43" t="str">
        <f>VLOOKUP($H428,'[7]Objective Codes'!$A$4:$F$197,4,FALSE)</f>
        <v>SUSTAINABLE DEVELOPMENT</v>
      </c>
      <c r="L428" s="43" t="str">
        <f>VLOOKUP($H428,'[7]Objective Codes'!$A$4:$F$197,5,FALSE)</f>
        <v>GENERAL</v>
      </c>
      <c r="M428" s="43" t="str">
        <f>VLOOKUP($H428,'[7]Objective Codes'!$A$4:$F$197,6,FALSE)</f>
        <v>GENERAL</v>
      </c>
      <c r="N428" s="43" t="str">
        <f>VLOOKUP(I428,'[7]Subjective Codes'!$C$3:$D$133,2,FALSE)</f>
        <v>EXTERNAL PRINTING              .</v>
      </c>
      <c r="O428" s="22"/>
      <c r="P428" s="49"/>
      <c r="Q428" s="44"/>
      <c r="R428" s="44"/>
      <c r="S428" s="45"/>
      <c r="T428" s="45"/>
      <c r="U428" s="45"/>
      <c r="V428" s="45"/>
      <c r="W428" s="49"/>
      <c r="X428" s="49"/>
      <c r="AC428" s="45">
        <f>VLOOKUP(A:A,'[9]Bud Info 1.03 11am'!$1:$1048576,11,FALSE)</f>
        <v>0</v>
      </c>
      <c r="AD428" s="44">
        <f t="shared" si="87"/>
        <v>0</v>
      </c>
    </row>
    <row r="429" spans="1:30" s="43" customFormat="1" x14ac:dyDescent="0.25">
      <c r="A429" s="45" t="str">
        <f t="shared" si="90"/>
        <v>PMKAA3420 Total</v>
      </c>
      <c r="B429" s="43" t="s">
        <v>798</v>
      </c>
      <c r="C429" s="46" t="s">
        <v>914</v>
      </c>
      <c r="D429" s="43" t="s">
        <v>798</v>
      </c>
      <c r="E429" s="43" t="s">
        <v>0</v>
      </c>
      <c r="F429" s="43" t="s">
        <v>218</v>
      </c>
      <c r="G429" s="43" t="s">
        <v>40</v>
      </c>
      <c r="H429" s="43" t="s">
        <v>118</v>
      </c>
      <c r="I429" s="47" t="s">
        <v>170</v>
      </c>
      <c r="J429" s="48" t="str">
        <f t="shared" si="85"/>
        <v>PMKAA3420</v>
      </c>
      <c r="K429" s="43" t="str">
        <f>VLOOKUP($H429,'[7]Objective Codes'!$A$4:$F$197,4,FALSE)</f>
        <v>SUSTAINABLE DEVELOPMENT</v>
      </c>
      <c r="L429" s="43" t="str">
        <f>VLOOKUP($H429,'[7]Objective Codes'!$A$4:$F$197,5,FALSE)</f>
        <v>GENERAL</v>
      </c>
      <c r="M429" s="43" t="str">
        <f>VLOOKUP($H429,'[7]Objective Codes'!$A$4:$F$197,6,FALSE)</f>
        <v>GENERAL</v>
      </c>
      <c r="N429" s="43" t="str">
        <f>VLOOKUP(I429,'[7]Subjective Codes'!$C$3:$D$133,2,FALSE)</f>
        <v>CONSULTANTS FEE                .</v>
      </c>
      <c r="O429" s="22"/>
      <c r="P429" s="49">
        <v>7000</v>
      </c>
      <c r="Q429" s="44">
        <v>7000</v>
      </c>
      <c r="R429" s="44">
        <f t="shared" si="88"/>
        <v>0</v>
      </c>
      <c r="S429" s="45"/>
      <c r="T429" s="45"/>
      <c r="U429" s="72">
        <f>+Q429</f>
        <v>7000</v>
      </c>
      <c r="V429" s="72">
        <f>+U429</f>
        <v>7000</v>
      </c>
      <c r="W429" s="49">
        <f t="shared" si="91"/>
        <v>0</v>
      </c>
      <c r="X429" s="49"/>
      <c r="AC429" s="45">
        <f>VLOOKUP(A:A,'[9]Bud Info 1.03 11am'!$1:$1048576,11,FALSE)</f>
        <v>7000</v>
      </c>
      <c r="AD429" s="44">
        <f t="shared" si="87"/>
        <v>0</v>
      </c>
    </row>
    <row r="430" spans="1:30" s="43" customFormat="1" x14ac:dyDescent="0.25">
      <c r="A430" s="45" t="str">
        <f t="shared" si="90"/>
        <v>PMKAA3710 Total</v>
      </c>
      <c r="B430" s="43" t="s">
        <v>799</v>
      </c>
      <c r="C430" s="46" t="s">
        <v>914</v>
      </c>
      <c r="D430" s="43" t="s">
        <v>799</v>
      </c>
      <c r="E430" s="43" t="s">
        <v>0</v>
      </c>
      <c r="F430" s="43" t="s">
        <v>218</v>
      </c>
      <c r="G430" s="43" t="s">
        <v>40</v>
      </c>
      <c r="H430" s="43" t="s">
        <v>118</v>
      </c>
      <c r="I430" s="47" t="s">
        <v>176</v>
      </c>
      <c r="J430" s="48" t="str">
        <f t="shared" si="85"/>
        <v>PMKAA3710</v>
      </c>
      <c r="K430" s="43" t="str">
        <f>VLOOKUP($H430,'[7]Objective Codes'!$A$4:$F$197,4,FALSE)</f>
        <v>SUSTAINABLE DEVELOPMENT</v>
      </c>
      <c r="L430" s="43" t="str">
        <f>VLOOKUP($H430,'[7]Objective Codes'!$A$4:$F$197,5,FALSE)</f>
        <v>GENERAL</v>
      </c>
      <c r="M430" s="43" t="str">
        <f>VLOOKUP($H430,'[7]Objective Codes'!$A$4:$F$197,6,FALSE)</f>
        <v>GENERAL</v>
      </c>
      <c r="N430" s="43" t="str">
        <f>VLOOKUP(I430,'[7]Subjective Codes'!$C$3:$D$133,2,FALSE)</f>
        <v>CONFERENCE FEES                .</v>
      </c>
      <c r="O430" s="22"/>
      <c r="P430" s="49"/>
      <c r="Q430" s="44"/>
      <c r="R430" s="44"/>
      <c r="S430" s="45"/>
      <c r="T430" s="45"/>
      <c r="U430" s="45"/>
      <c r="V430" s="45"/>
      <c r="W430" s="49"/>
      <c r="X430" s="49"/>
      <c r="AC430" s="45">
        <f>VLOOKUP(A:A,'[9]Bud Info 1.03 11am'!$1:$1048576,11,FALSE)</f>
        <v>0</v>
      </c>
      <c r="AD430" s="44">
        <f t="shared" si="87"/>
        <v>0</v>
      </c>
    </row>
    <row r="431" spans="1:30" s="43" customFormat="1" x14ac:dyDescent="0.25">
      <c r="A431" s="45" t="str">
        <f t="shared" si="90"/>
        <v>PMKAA3711 Total</v>
      </c>
      <c r="B431" s="43" t="s">
        <v>800</v>
      </c>
      <c r="C431" s="46" t="s">
        <v>914</v>
      </c>
      <c r="D431" s="43" t="s">
        <v>800</v>
      </c>
      <c r="E431" s="43" t="s">
        <v>0</v>
      </c>
      <c r="F431" s="43" t="s">
        <v>218</v>
      </c>
      <c r="G431" s="43" t="s">
        <v>40</v>
      </c>
      <c r="H431" s="43" t="s">
        <v>118</v>
      </c>
      <c r="I431" s="47" t="s">
        <v>177</v>
      </c>
      <c r="J431" s="48" t="str">
        <f t="shared" si="85"/>
        <v>PMKAA3711</v>
      </c>
      <c r="K431" s="43" t="str">
        <f>VLOOKUP($H431,'[7]Objective Codes'!$A$4:$F$197,4,FALSE)</f>
        <v>SUSTAINABLE DEVELOPMENT</v>
      </c>
      <c r="L431" s="43" t="str">
        <f>VLOOKUP($H431,'[7]Objective Codes'!$A$4:$F$197,5,FALSE)</f>
        <v>GENERAL</v>
      </c>
      <c r="M431" s="43" t="str">
        <f>VLOOKUP($H431,'[7]Objective Codes'!$A$4:$F$197,6,FALSE)</f>
        <v>GENERAL</v>
      </c>
      <c r="N431" s="43" t="str">
        <f>VLOOKUP(I431,'[7]Subjective Codes'!$C$3:$D$133,2,FALSE)</f>
        <v>CONFERENCE TRAVEL              .</v>
      </c>
      <c r="O431" s="22"/>
      <c r="P431" s="49"/>
      <c r="Q431" s="44"/>
      <c r="R431" s="44">
        <f t="shared" si="88"/>
        <v>0</v>
      </c>
      <c r="S431" s="45"/>
      <c r="T431" s="45"/>
      <c r="U431" s="45"/>
      <c r="V431" s="45"/>
      <c r="W431" s="49">
        <f t="shared" si="91"/>
        <v>0</v>
      </c>
      <c r="X431" s="49"/>
      <c r="AC431" s="45">
        <f>VLOOKUP(A:A,'[9]Bud Info 1.03 11am'!$1:$1048576,11,FALSE)</f>
        <v>0</v>
      </c>
      <c r="AD431" s="44">
        <f t="shared" si="87"/>
        <v>0</v>
      </c>
    </row>
    <row r="432" spans="1:30" s="43" customFormat="1" x14ac:dyDescent="0.25">
      <c r="A432" s="45" t="str">
        <f t="shared" si="90"/>
        <v>PMKAA3712 Total</v>
      </c>
      <c r="B432" s="43" t="s">
        <v>801</v>
      </c>
      <c r="C432" s="46" t="s">
        <v>914</v>
      </c>
      <c r="D432" s="43" t="s">
        <v>801</v>
      </c>
      <c r="E432" s="43" t="s">
        <v>0</v>
      </c>
      <c r="F432" s="43" t="s">
        <v>218</v>
      </c>
      <c r="G432" s="43" t="s">
        <v>40</v>
      </c>
      <c r="H432" s="43" t="s">
        <v>118</v>
      </c>
      <c r="I432" s="47" t="s">
        <v>178</v>
      </c>
      <c r="J432" s="48" t="str">
        <f t="shared" si="85"/>
        <v>PMKAA3712</v>
      </c>
      <c r="K432" s="43" t="str">
        <f>VLOOKUP($H432,'[7]Objective Codes'!$A$4:$F$197,4,FALSE)</f>
        <v>SUSTAINABLE DEVELOPMENT</v>
      </c>
      <c r="L432" s="43" t="str">
        <f>VLOOKUP($H432,'[7]Objective Codes'!$A$4:$F$197,5,FALSE)</f>
        <v>GENERAL</v>
      </c>
      <c r="M432" s="43" t="str">
        <f>VLOOKUP($H432,'[7]Objective Codes'!$A$4:$F$197,6,FALSE)</f>
        <v>GENERAL</v>
      </c>
      <c r="N432" s="43" t="str">
        <f>VLOOKUP(I432,'[7]Subjective Codes'!$C$3:$D$133,2,FALSE)</f>
        <v>CONFERENCE SUBSISTENCE         .</v>
      </c>
      <c r="O432" s="22"/>
      <c r="P432" s="49"/>
      <c r="Q432" s="44"/>
      <c r="R432" s="44"/>
      <c r="S432" s="45"/>
      <c r="T432" s="45"/>
      <c r="U432" s="45"/>
      <c r="V432" s="45"/>
      <c r="W432" s="49"/>
      <c r="X432" s="49"/>
      <c r="AC432" s="45">
        <f>VLOOKUP(A:A,'[9]Bud Info 1.03 11am'!$1:$1048576,11,FALSE)</f>
        <v>0</v>
      </c>
      <c r="AD432" s="44">
        <f t="shared" si="87"/>
        <v>0</v>
      </c>
    </row>
    <row r="433" spans="1:30" s="43" customFormat="1" x14ac:dyDescent="0.25">
      <c r="A433" s="45" t="str">
        <f t="shared" si="90"/>
        <v>PMLAA3056 Total</v>
      </c>
      <c r="B433" s="43" t="s">
        <v>802</v>
      </c>
      <c r="C433" s="46" t="s">
        <v>914</v>
      </c>
      <c r="D433" s="43" t="s">
        <v>802</v>
      </c>
      <c r="E433" s="43" t="s">
        <v>0</v>
      </c>
      <c r="F433" s="43" t="s">
        <v>218</v>
      </c>
      <c r="G433" s="43" t="s">
        <v>41</v>
      </c>
      <c r="H433" s="52" t="s">
        <v>119</v>
      </c>
      <c r="I433" s="53">
        <v>3056</v>
      </c>
      <c r="J433" s="48" t="str">
        <f t="shared" si="85"/>
        <v>PMLAA3056</v>
      </c>
      <c r="K433" s="43" t="str">
        <f>VLOOKUP($H433,'[7]Objective Codes'!$A$4:$F$197,4,FALSE)</f>
        <v>IAA DEVELOPMENT</v>
      </c>
      <c r="L433" s="43" t="str">
        <f>VLOOKUP($H433,'[7]Objective Codes'!$A$4:$F$197,5,FALSE)</f>
        <v>GENERAL</v>
      </c>
      <c r="M433" s="43" t="str">
        <f>VLOOKUP($H433,'[7]Objective Codes'!$A$4:$F$197,6,FALSE)</f>
        <v>GENERAL</v>
      </c>
      <c r="O433" s="22"/>
      <c r="P433" s="49"/>
      <c r="Q433" s="44"/>
      <c r="R433" s="44">
        <f t="shared" si="88"/>
        <v>0</v>
      </c>
      <c r="S433" s="45"/>
      <c r="T433" s="45"/>
      <c r="U433" s="45"/>
      <c r="V433" s="45"/>
      <c r="W433" s="49">
        <f t="shared" si="91"/>
        <v>0</v>
      </c>
      <c r="X433" s="49"/>
      <c r="AC433" s="45"/>
      <c r="AD433" s="44">
        <f t="shared" si="87"/>
        <v>0</v>
      </c>
    </row>
    <row r="434" spans="1:30" s="43" customFormat="1" x14ac:dyDescent="0.25">
      <c r="A434" s="45" t="str">
        <f t="shared" si="90"/>
        <v>PMLAA3106 Total</v>
      </c>
      <c r="B434" s="43" t="s">
        <v>803</v>
      </c>
      <c r="C434" s="46" t="s">
        <v>914</v>
      </c>
      <c r="D434" s="43" t="s">
        <v>803</v>
      </c>
      <c r="E434" s="43" t="s">
        <v>0</v>
      </c>
      <c r="F434" s="43" t="s">
        <v>218</v>
      </c>
      <c r="G434" s="43" t="s">
        <v>41</v>
      </c>
      <c r="H434" s="52" t="s">
        <v>119</v>
      </c>
      <c r="I434" s="53">
        <v>3106</v>
      </c>
      <c r="J434" s="48" t="str">
        <f t="shared" si="85"/>
        <v>PMLAA3106</v>
      </c>
      <c r="K434" s="43" t="str">
        <f>VLOOKUP($H434,'[7]Objective Codes'!$A$4:$F$197,4,FALSE)</f>
        <v>IAA DEVELOPMENT</v>
      </c>
      <c r="L434" s="43" t="str">
        <f>VLOOKUP($H434,'[7]Objective Codes'!$A$4:$F$197,5,FALSE)</f>
        <v>GENERAL</v>
      </c>
      <c r="M434" s="43" t="str">
        <f>VLOOKUP($H434,'[7]Objective Codes'!$A$4:$F$197,6,FALSE)</f>
        <v>GENERAL</v>
      </c>
      <c r="O434" s="22"/>
      <c r="P434" s="49"/>
      <c r="Q434" s="44"/>
      <c r="R434" s="44">
        <f t="shared" si="88"/>
        <v>0</v>
      </c>
      <c r="S434" s="45"/>
      <c r="T434" s="45"/>
      <c r="U434" s="45"/>
      <c r="V434" s="45"/>
      <c r="W434" s="49">
        <f t="shared" si="91"/>
        <v>0</v>
      </c>
      <c r="X434" s="49"/>
      <c r="AC434" s="45"/>
      <c r="AD434" s="44">
        <f t="shared" si="87"/>
        <v>0</v>
      </c>
    </row>
    <row r="435" spans="1:30" s="43" customFormat="1" x14ac:dyDescent="0.25">
      <c r="A435" s="45" t="str">
        <f t="shared" si="90"/>
        <v>PMLAA3311 Total</v>
      </c>
      <c r="B435" s="43" t="s">
        <v>804</v>
      </c>
      <c r="C435" s="46" t="s">
        <v>914</v>
      </c>
      <c r="D435" s="43" t="s">
        <v>804</v>
      </c>
      <c r="E435" s="43" t="s">
        <v>0</v>
      </c>
      <c r="F435" s="43" t="s">
        <v>218</v>
      </c>
      <c r="G435" s="43" t="s">
        <v>41</v>
      </c>
      <c r="H435" s="43" t="s">
        <v>119</v>
      </c>
      <c r="I435" s="47" t="s">
        <v>167</v>
      </c>
      <c r="J435" s="48" t="str">
        <f t="shared" si="85"/>
        <v>PMLAA3311</v>
      </c>
      <c r="K435" s="43" t="str">
        <f>VLOOKUP($H435,'[7]Objective Codes'!$A$4:$F$197,4,FALSE)</f>
        <v>IAA DEVELOPMENT</v>
      </c>
      <c r="L435" s="43" t="str">
        <f>VLOOKUP($H435,'[7]Objective Codes'!$A$4:$F$197,5,FALSE)</f>
        <v>GENERAL</v>
      </c>
      <c r="M435" s="43" t="str">
        <f>VLOOKUP($H435,'[7]Objective Codes'!$A$4:$F$197,6,FALSE)</f>
        <v>GENERAL</v>
      </c>
      <c r="N435" s="43" t="str">
        <f>VLOOKUP(I435,'[7]Subjective Codes'!$C$3:$D$133,2,FALSE)</f>
        <v>EXTERNAL PRINTING              .</v>
      </c>
      <c r="O435" s="22"/>
      <c r="P435" s="49"/>
      <c r="Q435" s="44"/>
      <c r="R435" s="44"/>
      <c r="S435" s="45"/>
      <c r="T435" s="45"/>
      <c r="U435" s="45"/>
      <c r="V435" s="45"/>
      <c r="W435" s="49"/>
      <c r="X435" s="49"/>
      <c r="AC435" s="45">
        <f>VLOOKUP(A:A,'[9]Bud Info 1.03 11am'!$1:$1048576,11,FALSE)</f>
        <v>0</v>
      </c>
      <c r="AD435" s="44">
        <f t="shared" si="87"/>
        <v>0</v>
      </c>
    </row>
    <row r="436" spans="1:30" s="43" customFormat="1" x14ac:dyDescent="0.25">
      <c r="A436" s="45" t="str">
        <f t="shared" si="90"/>
        <v>PMLAA3321 Total</v>
      </c>
      <c r="B436" s="43" t="s">
        <v>805</v>
      </c>
      <c r="C436" s="46" t="s">
        <v>914</v>
      </c>
      <c r="D436" s="43" t="s">
        <v>805</v>
      </c>
      <c r="E436" s="43" t="s">
        <v>0</v>
      </c>
      <c r="F436" s="43" t="s">
        <v>218</v>
      </c>
      <c r="G436" s="43" t="s">
        <v>41</v>
      </c>
      <c r="H436" s="52" t="s">
        <v>119</v>
      </c>
      <c r="I436" s="53">
        <v>3321</v>
      </c>
      <c r="J436" s="48" t="str">
        <f t="shared" si="85"/>
        <v>PMLAA3321</v>
      </c>
      <c r="K436" s="43" t="str">
        <f>VLOOKUP($H436,'[7]Objective Codes'!$A$4:$F$197,4,FALSE)</f>
        <v>IAA DEVELOPMENT</v>
      </c>
      <c r="L436" s="43" t="str">
        <f>VLOOKUP($H436,'[7]Objective Codes'!$A$4:$F$197,5,FALSE)</f>
        <v>GENERAL</v>
      </c>
      <c r="M436" s="43" t="str">
        <f>VLOOKUP($H436,'[7]Objective Codes'!$A$4:$F$197,6,FALSE)</f>
        <v>GENERAL</v>
      </c>
      <c r="O436" s="22"/>
      <c r="P436" s="49"/>
      <c r="Q436" s="44"/>
      <c r="R436" s="44">
        <f t="shared" si="88"/>
        <v>0</v>
      </c>
      <c r="S436" s="45"/>
      <c r="T436" s="45"/>
      <c r="U436" s="45"/>
      <c r="V436" s="45"/>
      <c r="W436" s="49">
        <f t="shared" si="91"/>
        <v>0</v>
      </c>
      <c r="X436" s="49"/>
      <c r="AC436" s="45"/>
      <c r="AD436" s="44">
        <f t="shared" si="87"/>
        <v>0</v>
      </c>
    </row>
    <row r="437" spans="1:30" s="43" customFormat="1" x14ac:dyDescent="0.25">
      <c r="A437" s="45" t="str">
        <f t="shared" si="90"/>
        <v>PMLAA3420 Total</v>
      </c>
      <c r="B437" s="43" t="s">
        <v>806</v>
      </c>
      <c r="C437" s="46" t="s">
        <v>914</v>
      </c>
      <c r="D437" s="43" t="s">
        <v>806</v>
      </c>
      <c r="E437" s="43" t="s">
        <v>0</v>
      </c>
      <c r="F437" s="43" t="s">
        <v>218</v>
      </c>
      <c r="G437" s="43" t="s">
        <v>41</v>
      </c>
      <c r="H437" s="43" t="s">
        <v>119</v>
      </c>
      <c r="I437" s="47" t="s">
        <v>170</v>
      </c>
      <c r="J437" s="48" t="str">
        <f t="shared" si="85"/>
        <v>PMLAA3420</v>
      </c>
      <c r="K437" s="43" t="str">
        <f>VLOOKUP($H437,'[7]Objective Codes'!$A$4:$F$197,4,FALSE)</f>
        <v>IAA DEVELOPMENT</v>
      </c>
      <c r="L437" s="43" t="str">
        <f>VLOOKUP($H437,'[7]Objective Codes'!$A$4:$F$197,5,FALSE)</f>
        <v>GENERAL</v>
      </c>
      <c r="M437" s="43" t="str">
        <f>VLOOKUP($H437,'[7]Objective Codes'!$A$4:$F$197,6,FALSE)</f>
        <v>GENERAL</v>
      </c>
      <c r="N437" s="43" t="str">
        <f>VLOOKUP(I437,'[7]Subjective Codes'!$C$3:$D$133,2,FALSE)</f>
        <v>CONSULTANTS FEE                .</v>
      </c>
      <c r="O437" s="22"/>
      <c r="P437" s="49">
        <v>20000</v>
      </c>
      <c r="Q437" s="44">
        <v>20000</v>
      </c>
      <c r="R437" s="44">
        <f t="shared" si="88"/>
        <v>0</v>
      </c>
      <c r="S437" s="45"/>
      <c r="T437" s="45"/>
      <c r="U437" s="72">
        <f>+Q437</f>
        <v>20000</v>
      </c>
      <c r="V437" s="72">
        <f>+U437</f>
        <v>20000</v>
      </c>
      <c r="W437" s="49">
        <f t="shared" si="91"/>
        <v>0</v>
      </c>
      <c r="X437" s="49"/>
      <c r="AC437" s="45">
        <f>VLOOKUP(A:A,'[9]Bud Info 1.03 11am'!$1:$1048576,11,FALSE)</f>
        <v>20000</v>
      </c>
      <c r="AD437" s="44">
        <f t="shared" si="87"/>
        <v>0</v>
      </c>
    </row>
    <row r="438" spans="1:30" s="43" customFormat="1" x14ac:dyDescent="0.25">
      <c r="A438" s="45" t="str">
        <f t="shared" si="90"/>
        <v>PMLAA3450 Total</v>
      </c>
      <c r="B438" s="43" t="s">
        <v>807</v>
      </c>
      <c r="C438" s="46" t="s">
        <v>914</v>
      </c>
      <c r="D438" s="43" t="s">
        <v>807</v>
      </c>
      <c r="E438" s="43" t="s">
        <v>0</v>
      </c>
      <c r="F438" s="43" t="s">
        <v>218</v>
      </c>
      <c r="G438" s="43" t="s">
        <v>41</v>
      </c>
      <c r="H438" s="43" t="s">
        <v>119</v>
      </c>
      <c r="I438" s="47" t="s">
        <v>171</v>
      </c>
      <c r="J438" s="48" t="str">
        <f t="shared" si="85"/>
        <v>PMLAA3450</v>
      </c>
      <c r="K438" s="43" t="str">
        <f>VLOOKUP($H438,'[7]Objective Codes'!$A$4:$F$197,4,FALSE)</f>
        <v>IAA DEVELOPMENT</v>
      </c>
      <c r="L438" s="43" t="str">
        <f>VLOOKUP($H438,'[7]Objective Codes'!$A$4:$F$197,5,FALSE)</f>
        <v>GENERAL</v>
      </c>
      <c r="M438" s="43" t="str">
        <f>VLOOKUP($H438,'[7]Objective Codes'!$A$4:$F$197,6,FALSE)</f>
        <v>GENERAL</v>
      </c>
      <c r="N438" s="43" t="str">
        <f>VLOOKUP(I438,'[7]Subjective Codes'!$C$3:$D$133,2,FALSE)</f>
        <v>ENTERTAINMENTS                 .</v>
      </c>
      <c r="O438" s="22"/>
      <c r="P438" s="49"/>
      <c r="Q438" s="44"/>
      <c r="R438" s="44"/>
      <c r="S438" s="45"/>
      <c r="T438" s="45"/>
      <c r="U438" s="45"/>
      <c r="V438" s="45"/>
      <c r="W438" s="49"/>
      <c r="X438" s="49"/>
      <c r="AC438" s="45">
        <f>VLOOKUP(A:A,'[9]Bud Info 1.03 11am'!$1:$1048576,11,FALSE)</f>
        <v>0</v>
      </c>
      <c r="AD438" s="44">
        <f t="shared" si="87"/>
        <v>0</v>
      </c>
    </row>
    <row r="439" spans="1:30" s="43" customFormat="1" x14ac:dyDescent="0.25">
      <c r="A439" s="45" t="str">
        <f t="shared" si="90"/>
        <v>PMLAA3710 Total</v>
      </c>
      <c r="B439" s="43" t="s">
        <v>808</v>
      </c>
      <c r="C439" s="46" t="s">
        <v>914</v>
      </c>
      <c r="D439" s="43" t="s">
        <v>808</v>
      </c>
      <c r="E439" s="43" t="s">
        <v>0</v>
      </c>
      <c r="F439" s="43" t="s">
        <v>218</v>
      </c>
      <c r="G439" s="43" t="s">
        <v>41</v>
      </c>
      <c r="H439" s="43" t="s">
        <v>119</v>
      </c>
      <c r="I439" s="47" t="s">
        <v>176</v>
      </c>
      <c r="J439" s="48" t="str">
        <f t="shared" si="85"/>
        <v>PMLAA3710</v>
      </c>
      <c r="K439" s="43" t="str">
        <f>VLOOKUP($H439,'[7]Objective Codes'!$A$4:$F$197,4,FALSE)</f>
        <v>IAA DEVELOPMENT</v>
      </c>
      <c r="L439" s="43" t="str">
        <f>VLOOKUP($H439,'[7]Objective Codes'!$A$4:$F$197,5,FALSE)</f>
        <v>GENERAL</v>
      </c>
      <c r="M439" s="43" t="str">
        <f>VLOOKUP($H439,'[7]Objective Codes'!$A$4:$F$197,6,FALSE)</f>
        <v>GENERAL</v>
      </c>
      <c r="N439" s="43" t="str">
        <f>VLOOKUP(I439,'[7]Subjective Codes'!$C$3:$D$133,2,FALSE)</f>
        <v>CONFERENCE FEES                .</v>
      </c>
      <c r="O439" s="22"/>
      <c r="P439" s="49"/>
      <c r="Q439" s="44"/>
      <c r="R439" s="44">
        <f t="shared" si="88"/>
        <v>0</v>
      </c>
      <c r="S439" s="45"/>
      <c r="T439" s="45"/>
      <c r="U439" s="45"/>
      <c r="V439" s="45"/>
      <c r="W439" s="49">
        <f t="shared" si="91"/>
        <v>0</v>
      </c>
      <c r="X439" s="49"/>
      <c r="AC439" s="45">
        <f>VLOOKUP(A:A,'[9]Bud Info 1.03 11am'!$1:$1048576,11,FALSE)</f>
        <v>0</v>
      </c>
      <c r="AD439" s="44">
        <f t="shared" si="87"/>
        <v>0</v>
      </c>
    </row>
    <row r="440" spans="1:30" s="43" customFormat="1" x14ac:dyDescent="0.25">
      <c r="A440" s="45" t="str">
        <f t="shared" si="90"/>
        <v>PMLAA3711 Total</v>
      </c>
      <c r="B440" s="43" t="s">
        <v>809</v>
      </c>
      <c r="C440" s="46" t="s">
        <v>914</v>
      </c>
      <c r="D440" s="43" t="s">
        <v>809</v>
      </c>
      <c r="E440" s="43" t="s">
        <v>0</v>
      </c>
      <c r="F440" s="43" t="s">
        <v>218</v>
      </c>
      <c r="G440" s="43" t="s">
        <v>41</v>
      </c>
      <c r="H440" s="43" t="s">
        <v>119</v>
      </c>
      <c r="I440" s="47" t="s">
        <v>177</v>
      </c>
      <c r="J440" s="48" t="str">
        <f t="shared" si="85"/>
        <v>PMLAA3711</v>
      </c>
      <c r="K440" s="43" t="str">
        <f>VLOOKUP($H440,'[7]Objective Codes'!$A$4:$F$197,4,FALSE)</f>
        <v>IAA DEVELOPMENT</v>
      </c>
      <c r="L440" s="43" t="str">
        <f>VLOOKUP($H440,'[7]Objective Codes'!$A$4:$F$197,5,FALSE)</f>
        <v>GENERAL</v>
      </c>
      <c r="M440" s="43" t="str">
        <f>VLOOKUP($H440,'[7]Objective Codes'!$A$4:$F$197,6,FALSE)</f>
        <v>GENERAL</v>
      </c>
      <c r="N440" s="43" t="str">
        <f>VLOOKUP(I440,'[7]Subjective Codes'!$C$3:$D$133,2,FALSE)</f>
        <v>CONFERENCE TRAVEL              .</v>
      </c>
      <c r="O440" s="22"/>
      <c r="P440" s="49"/>
      <c r="Q440" s="44"/>
      <c r="R440" s="44">
        <f t="shared" si="88"/>
        <v>0</v>
      </c>
      <c r="S440" s="45"/>
      <c r="T440" s="45"/>
      <c r="U440" s="45"/>
      <c r="V440" s="45"/>
      <c r="W440" s="49">
        <f t="shared" si="91"/>
        <v>0</v>
      </c>
      <c r="X440" s="49"/>
      <c r="AC440" s="45">
        <f>VLOOKUP(A:A,'[9]Bud Info 1.03 11am'!$1:$1048576,11,FALSE)</f>
        <v>0</v>
      </c>
      <c r="AD440" s="44">
        <f t="shared" si="87"/>
        <v>0</v>
      </c>
    </row>
    <row r="441" spans="1:30" s="43" customFormat="1" x14ac:dyDescent="0.25">
      <c r="A441" s="45" t="str">
        <f t="shared" si="90"/>
        <v>PMLAA3712 Total</v>
      </c>
      <c r="B441" s="43" t="s">
        <v>810</v>
      </c>
      <c r="C441" s="46" t="s">
        <v>914</v>
      </c>
      <c r="D441" s="43" t="s">
        <v>810</v>
      </c>
      <c r="E441" s="43" t="s">
        <v>0</v>
      </c>
      <c r="F441" s="43" t="s">
        <v>218</v>
      </c>
      <c r="G441" s="43" t="s">
        <v>41</v>
      </c>
      <c r="H441" s="43" t="s">
        <v>119</v>
      </c>
      <c r="I441" s="47" t="s">
        <v>178</v>
      </c>
      <c r="J441" s="48" t="str">
        <f t="shared" si="85"/>
        <v>PMLAA3712</v>
      </c>
      <c r="K441" s="43" t="str">
        <f>VLOOKUP($H441,'[7]Objective Codes'!$A$4:$F$197,4,FALSE)</f>
        <v>IAA DEVELOPMENT</v>
      </c>
      <c r="L441" s="43" t="str">
        <f>VLOOKUP($H441,'[7]Objective Codes'!$A$4:$F$197,5,FALSE)</f>
        <v>GENERAL</v>
      </c>
      <c r="M441" s="43" t="str">
        <f>VLOOKUP($H441,'[7]Objective Codes'!$A$4:$F$197,6,FALSE)</f>
        <v>GENERAL</v>
      </c>
      <c r="N441" s="43" t="str">
        <f>VLOOKUP(I441,'[7]Subjective Codes'!$C$3:$D$133,2,FALSE)</f>
        <v>CONFERENCE SUBSISTENCE         .</v>
      </c>
      <c r="O441" s="22"/>
      <c r="P441" s="49"/>
      <c r="Q441" s="44"/>
      <c r="R441" s="44">
        <f t="shared" si="88"/>
        <v>0</v>
      </c>
      <c r="S441" s="45"/>
      <c r="T441" s="45"/>
      <c r="U441" s="45"/>
      <c r="V441" s="45"/>
      <c r="W441" s="49">
        <f t="shared" si="91"/>
        <v>0</v>
      </c>
      <c r="X441" s="49"/>
      <c r="AC441" s="45">
        <f>VLOOKUP(A:A,'[9]Bud Info 1.03 11am'!$1:$1048576,11,FALSE)</f>
        <v>0</v>
      </c>
      <c r="AD441" s="44">
        <f t="shared" si="87"/>
        <v>0</v>
      </c>
    </row>
    <row r="442" spans="1:30" s="43" customFormat="1" x14ac:dyDescent="0.25">
      <c r="A442" s="45" t="str">
        <f t="shared" si="90"/>
        <v>PMLAA3922 Total</v>
      </c>
      <c r="B442" s="43" t="s">
        <v>811</v>
      </c>
      <c r="C442" s="46" t="s">
        <v>914</v>
      </c>
      <c r="D442" s="43" t="s">
        <v>811</v>
      </c>
      <c r="E442" s="43" t="s">
        <v>0</v>
      </c>
      <c r="F442" s="43" t="s">
        <v>218</v>
      </c>
      <c r="G442" s="43" t="s">
        <v>41</v>
      </c>
      <c r="H442" s="52" t="s">
        <v>119</v>
      </c>
      <c r="I442" s="53">
        <v>3922</v>
      </c>
      <c r="J442" s="48" t="str">
        <f t="shared" si="85"/>
        <v>PMLAA3922</v>
      </c>
      <c r="K442" s="43" t="str">
        <f>VLOOKUP($H442,'[7]Objective Codes'!$A$4:$F$197,4,FALSE)</f>
        <v>IAA DEVELOPMENT</v>
      </c>
      <c r="L442" s="43" t="str">
        <f>VLOOKUP($H442,'[7]Objective Codes'!$A$4:$F$197,5,FALSE)</f>
        <v>GENERAL</v>
      </c>
      <c r="M442" s="43" t="str">
        <f>VLOOKUP($H442,'[7]Objective Codes'!$A$4:$F$197,6,FALSE)</f>
        <v>GENERAL</v>
      </c>
      <c r="O442" s="22"/>
      <c r="P442" s="49"/>
      <c r="Q442" s="44"/>
      <c r="R442" s="44">
        <f t="shared" si="88"/>
        <v>0</v>
      </c>
      <c r="S442" s="45"/>
      <c r="T442" s="45"/>
      <c r="U442" s="45"/>
      <c r="V442" s="45"/>
      <c r="W442" s="49">
        <f t="shared" si="91"/>
        <v>0</v>
      </c>
      <c r="X442" s="49"/>
      <c r="AC442" s="45"/>
      <c r="AD442" s="44">
        <f t="shared" si="87"/>
        <v>0</v>
      </c>
    </row>
    <row r="443" spans="1:30" s="43" customFormat="1" x14ac:dyDescent="0.25">
      <c r="A443" s="45" t="str">
        <f t="shared" si="90"/>
        <v>PMLAA4620 Total</v>
      </c>
      <c r="B443" s="43" t="s">
        <v>812</v>
      </c>
      <c r="C443" s="46" t="s">
        <v>914</v>
      </c>
      <c r="D443" s="43" t="s">
        <v>812</v>
      </c>
      <c r="E443" s="43" t="s">
        <v>0</v>
      </c>
      <c r="F443" s="43" t="s">
        <v>218</v>
      </c>
      <c r="G443" s="43" t="s">
        <v>41</v>
      </c>
      <c r="H443" s="52" t="s">
        <v>119</v>
      </c>
      <c r="I443" s="53">
        <v>4620</v>
      </c>
      <c r="J443" s="48" t="str">
        <f t="shared" si="85"/>
        <v>PMLAA4620</v>
      </c>
      <c r="K443" s="43" t="str">
        <f>VLOOKUP($H443,'[7]Objective Codes'!$A$4:$F$197,4,FALSE)</f>
        <v>IAA DEVELOPMENT</v>
      </c>
      <c r="L443" s="43" t="str">
        <f>VLOOKUP($H443,'[7]Objective Codes'!$A$4:$F$197,5,FALSE)</f>
        <v>GENERAL</v>
      </c>
      <c r="M443" s="43" t="str">
        <f>VLOOKUP($H443,'[7]Objective Codes'!$A$4:$F$197,6,FALSE)</f>
        <v>GENERAL</v>
      </c>
      <c r="O443" s="22"/>
      <c r="P443" s="49"/>
      <c r="Q443" s="44"/>
      <c r="R443" s="44">
        <f t="shared" si="88"/>
        <v>0</v>
      </c>
      <c r="S443" s="45"/>
      <c r="T443" s="45"/>
      <c r="U443" s="45"/>
      <c r="V443" s="45"/>
      <c r="W443" s="49">
        <f t="shared" si="91"/>
        <v>0</v>
      </c>
      <c r="X443" s="49"/>
      <c r="AC443" s="45"/>
      <c r="AD443" s="44">
        <f t="shared" si="87"/>
        <v>0</v>
      </c>
    </row>
    <row r="444" spans="1:30" s="43" customFormat="1" x14ac:dyDescent="0.25">
      <c r="A444" s="45" t="str">
        <f t="shared" si="90"/>
        <v>PMLAA9322 Total</v>
      </c>
      <c r="B444" s="43" t="s">
        <v>813</v>
      </c>
      <c r="C444" s="46" t="s">
        <v>914</v>
      </c>
      <c r="D444" s="43" t="s">
        <v>813</v>
      </c>
      <c r="E444" s="43" t="s">
        <v>0</v>
      </c>
      <c r="F444" s="43" t="s">
        <v>218</v>
      </c>
      <c r="G444" s="43" t="s">
        <v>41</v>
      </c>
      <c r="H444" s="43" t="s">
        <v>119</v>
      </c>
      <c r="I444" s="47" t="s">
        <v>276</v>
      </c>
      <c r="J444" s="48" t="str">
        <f t="shared" si="85"/>
        <v>PMLAA9322</v>
      </c>
      <c r="K444" s="43" t="str">
        <f>VLOOKUP($H444,'[7]Objective Codes'!$A$4:$F$197,4,FALSE)</f>
        <v>IAA DEVELOPMENT</v>
      </c>
      <c r="L444" s="43" t="str">
        <f>VLOOKUP($H444,'[7]Objective Codes'!$A$4:$F$197,5,FALSE)</f>
        <v>GENERAL</v>
      </c>
      <c r="M444" s="43" t="str">
        <f>VLOOKUP($H444,'[7]Objective Codes'!$A$4:$F$197,6,FALSE)</f>
        <v>GENERAL</v>
      </c>
      <c r="N444" s="43" t="e">
        <f>VLOOKUP(I444,'[7]Subjective Codes'!$C$3:$D$133,2,FALSE)</f>
        <v>#N/A</v>
      </c>
      <c r="O444" s="22"/>
      <c r="P444" s="49"/>
      <c r="Q444" s="44"/>
      <c r="R444" s="44"/>
      <c r="S444" s="45"/>
      <c r="T444" s="45"/>
      <c r="U444" s="45"/>
      <c r="V444" s="45"/>
      <c r="W444" s="49"/>
      <c r="X444" s="49"/>
      <c r="AC444" s="45">
        <f>VLOOKUP(A:A,'[9]Bud Info 1.03 11am'!$1:$1048576,11,FALSE)</f>
        <v>0</v>
      </c>
      <c r="AD444" s="44">
        <f t="shared" si="87"/>
        <v>0</v>
      </c>
    </row>
    <row r="445" spans="1:30" s="43" customFormat="1" x14ac:dyDescent="0.25">
      <c r="A445" s="45" t="str">
        <f t="shared" si="90"/>
        <v>PMFAA3450 Total</v>
      </c>
      <c r="B445" s="43" t="s">
        <v>814</v>
      </c>
      <c r="C445" s="46" t="s">
        <v>914</v>
      </c>
      <c r="D445" s="43" t="s">
        <v>814</v>
      </c>
      <c r="E445" s="43" t="s">
        <v>0</v>
      </c>
      <c r="F445" s="43" t="s">
        <v>218</v>
      </c>
      <c r="G445" s="43" t="s">
        <v>263</v>
      </c>
      <c r="H445" s="43" t="s">
        <v>313</v>
      </c>
      <c r="I445" s="47" t="s">
        <v>171</v>
      </c>
      <c r="J445" s="48" t="str">
        <f t="shared" si="85"/>
        <v>PMFAA3450</v>
      </c>
      <c r="K445" s="43" t="str">
        <f>VLOOKUP($H445,'[7]Objective Codes'!$A$4:$F$197,4,FALSE)</f>
        <v>STAKEHOLDER ENGAGEMENT DEV.</v>
      </c>
      <c r="L445" s="43" t="str">
        <f>VLOOKUP($H445,'[7]Objective Codes'!$A$4:$F$197,5,FALSE)</f>
        <v>GENERAL</v>
      </c>
      <c r="M445" s="43" t="str">
        <f>VLOOKUP($H445,'[7]Objective Codes'!$A$4:$F$197,6,FALSE)</f>
        <v>GENERAL</v>
      </c>
      <c r="N445" s="43" t="str">
        <f>VLOOKUP(I445,'[7]Subjective Codes'!$C$3:$D$133,2,FALSE)</f>
        <v>ENTERTAINMENTS                 .</v>
      </c>
      <c r="O445" s="22"/>
      <c r="P445" s="49"/>
      <c r="Q445" s="44"/>
      <c r="R445" s="44"/>
      <c r="S445" s="45"/>
      <c r="T445" s="45"/>
      <c r="U445" s="45"/>
      <c r="V445" s="45"/>
      <c r="W445" s="49"/>
      <c r="X445" s="49"/>
      <c r="AC445" s="45">
        <f>VLOOKUP(A:A,'[9]Bud Info 1.03 11am'!$1:$1048576,11,FALSE)</f>
        <v>0</v>
      </c>
      <c r="AD445" s="44">
        <f t="shared" si="87"/>
        <v>0</v>
      </c>
    </row>
    <row r="446" spans="1:30" s="43" customFormat="1" x14ac:dyDescent="0.25">
      <c r="A446" s="45" t="str">
        <f t="shared" si="90"/>
        <v>PMFAA3420 Total</v>
      </c>
      <c r="B446" s="43" t="s">
        <v>815</v>
      </c>
      <c r="C446" s="46" t="s">
        <v>914</v>
      </c>
      <c r="E446" s="43" t="s">
        <v>0</v>
      </c>
      <c r="F446" s="43" t="s">
        <v>218</v>
      </c>
      <c r="G446" s="43" t="s">
        <v>263</v>
      </c>
      <c r="H446" s="43" t="s">
        <v>313</v>
      </c>
      <c r="I446" s="47" t="s">
        <v>170</v>
      </c>
      <c r="J446" s="48" t="str">
        <f t="shared" si="85"/>
        <v>PMFAA3420</v>
      </c>
      <c r="K446" s="43" t="str">
        <f>VLOOKUP($H446,'[7]Objective Codes'!$A$4:$F$197,4,FALSE)</f>
        <v>STAKEHOLDER ENGAGEMENT DEV.</v>
      </c>
      <c r="L446" s="43" t="str">
        <f>VLOOKUP($H446,'[7]Objective Codes'!$A$4:$F$197,5,FALSE)</f>
        <v>GENERAL</v>
      </c>
      <c r="M446" s="43" t="str">
        <f>VLOOKUP($H446,'[7]Objective Codes'!$A$4:$F$197,6,FALSE)</f>
        <v>GENERAL</v>
      </c>
      <c r="N446" s="43" t="str">
        <f>VLOOKUP(I446,'[7]Subjective Codes'!$C$3:$D$133,2,FALSE)</f>
        <v>CONSULTANTS FEE                .</v>
      </c>
      <c r="O446" s="22"/>
      <c r="P446" s="49">
        <v>5000</v>
      </c>
      <c r="Q446" s="44">
        <v>5000</v>
      </c>
      <c r="R446" s="44">
        <f t="shared" si="88"/>
        <v>0</v>
      </c>
      <c r="S446" s="45"/>
      <c r="T446" s="45"/>
      <c r="U446" s="72">
        <f>+Q446</f>
        <v>5000</v>
      </c>
      <c r="V446" s="72">
        <f>+U446</f>
        <v>5000</v>
      </c>
      <c r="W446" s="49">
        <f t="shared" si="91"/>
        <v>0</v>
      </c>
      <c r="X446" s="49"/>
      <c r="AC446" s="45">
        <f>VLOOKUP(A:A,'[9]Bud Info 1.03 11am'!$1:$1048576,11,FALSE)</f>
        <v>5000</v>
      </c>
      <c r="AD446" s="44">
        <f t="shared" si="87"/>
        <v>0</v>
      </c>
    </row>
    <row r="447" spans="1:30" s="43" customFormat="1" x14ac:dyDescent="0.25">
      <c r="A447" s="45" t="str">
        <f t="shared" si="90"/>
        <v>PNAAA3420 Total</v>
      </c>
      <c r="B447" s="43" t="s">
        <v>816</v>
      </c>
      <c r="C447" s="46" t="s">
        <v>914</v>
      </c>
      <c r="D447" s="43" t="s">
        <v>816</v>
      </c>
      <c r="E447" s="43" t="s">
        <v>0</v>
      </c>
      <c r="F447" s="43" t="s">
        <v>218</v>
      </c>
      <c r="G447" s="43" t="s">
        <v>43</v>
      </c>
      <c r="H447" s="43" t="s">
        <v>120</v>
      </c>
      <c r="I447" s="47" t="s">
        <v>170</v>
      </c>
      <c r="J447" s="48" t="str">
        <f t="shared" si="85"/>
        <v>PNAAA3420</v>
      </c>
      <c r="K447" s="43" t="str">
        <f>VLOOKUP($H447,'[7]Objective Codes'!$A$4:$F$197,4,FALSE)</f>
        <v>GENERAL</v>
      </c>
      <c r="L447" s="43" t="str">
        <f>VLOOKUP($H447,'[7]Objective Codes'!$A$4:$F$197,5,FALSE)</f>
        <v>GENERAL</v>
      </c>
      <c r="M447" s="43" t="str">
        <f>VLOOKUP($H447,'[7]Objective Codes'!$A$4:$F$197,6,FALSE)</f>
        <v>GENERAL</v>
      </c>
      <c r="N447" s="43" t="str">
        <f>VLOOKUP(I447,'[7]Subjective Codes'!$C$3:$D$133,2,FALSE)</f>
        <v>CONSULTANTS FEE                .</v>
      </c>
      <c r="O447" s="22"/>
      <c r="P447" s="49"/>
      <c r="Q447" s="44"/>
      <c r="R447" s="44">
        <f t="shared" si="88"/>
        <v>0</v>
      </c>
      <c r="S447" s="45"/>
      <c r="T447" s="45"/>
      <c r="U447" s="45"/>
      <c r="V447" s="45"/>
      <c r="W447" s="49">
        <f t="shared" si="91"/>
        <v>0</v>
      </c>
      <c r="X447" s="49"/>
      <c r="AC447" s="45">
        <f>VLOOKUP(A:A,'[9]Bud Info 1.03 11am'!$1:$1048576,11,FALSE)</f>
        <v>0</v>
      </c>
      <c r="AD447" s="44">
        <f t="shared" si="87"/>
        <v>0</v>
      </c>
    </row>
    <row r="448" spans="1:30" s="43" customFormat="1" x14ac:dyDescent="0.25">
      <c r="A448" s="45" t="str">
        <f t="shared" si="90"/>
        <v>PUAAA3490 Total</v>
      </c>
      <c r="B448" s="43" t="s">
        <v>817</v>
      </c>
      <c r="C448" s="46" t="s">
        <v>914</v>
      </c>
      <c r="D448" s="43" t="s">
        <v>817</v>
      </c>
      <c r="E448" s="43" t="s">
        <v>0</v>
      </c>
      <c r="F448" s="43" t="s">
        <v>220</v>
      </c>
      <c r="G448" s="43" t="s">
        <v>220</v>
      </c>
      <c r="H448" s="43" t="s">
        <v>285</v>
      </c>
      <c r="I448" s="47" t="s">
        <v>311</v>
      </c>
      <c r="J448" s="48" t="str">
        <f t="shared" si="85"/>
        <v>PUAAA3490</v>
      </c>
      <c r="K448" s="43" t="str">
        <f>VLOOKUP($H448,'[7]Objective Codes'!$A$4:$F$197,4,FALSE)</f>
        <v>GENERAL</v>
      </c>
      <c r="L448" s="43" t="str">
        <f>VLOOKUP($H448,'[7]Objective Codes'!$A$4:$F$197,5,FALSE)</f>
        <v>GENERAL</v>
      </c>
      <c r="M448" s="43" t="str">
        <f>VLOOKUP($H448,'[7]Objective Codes'!$A$4:$F$197,6,FALSE)</f>
        <v>GENERAL</v>
      </c>
      <c r="N448" s="43" t="str">
        <f>VLOOKUP(I448,'[7]Subjective Codes'!$C$3:$D$133,2,FALSE)</f>
        <v>PURCHASE OF LANDFILL ALLOWANCES</v>
      </c>
      <c r="O448" s="22">
        <v>980000</v>
      </c>
      <c r="P448" s="49">
        <v>1707140</v>
      </c>
      <c r="Q448" s="44">
        <f>+[18]Sheet1!$F$6</f>
        <v>0</v>
      </c>
      <c r="R448" s="44">
        <f t="shared" si="88"/>
        <v>-1707140</v>
      </c>
      <c r="S448" s="45"/>
      <c r="T448" s="45"/>
      <c r="U448" s="44">
        <f>+[18]Sheet1!$G$6</f>
        <v>0</v>
      </c>
      <c r="V448" s="44">
        <f>+[18]Sheet1!$H$6</f>
        <v>0</v>
      </c>
      <c r="W448" s="49">
        <f t="shared" si="91"/>
        <v>0</v>
      </c>
      <c r="X448" s="49"/>
      <c r="AC448" s="45">
        <f>VLOOKUP(A:A,'[9]Bud Info 1.03 11am'!$1:$1048576,11,FALSE)</f>
        <v>0</v>
      </c>
      <c r="AD448" s="44">
        <f t="shared" si="87"/>
        <v>0</v>
      </c>
    </row>
    <row r="449" spans="1:40" s="43" customFormat="1" x14ac:dyDescent="0.25">
      <c r="A449" s="45" t="str">
        <f t="shared" si="90"/>
        <v>PTAAB3420 Total</v>
      </c>
      <c r="B449" s="43" t="s">
        <v>818</v>
      </c>
      <c r="C449" s="46" t="s">
        <v>914</v>
      </c>
      <c r="D449" s="43" t="s">
        <v>818</v>
      </c>
      <c r="E449" s="43" t="s">
        <v>0</v>
      </c>
      <c r="F449" s="43" t="s">
        <v>221</v>
      </c>
      <c r="G449" s="43" t="s">
        <v>271</v>
      </c>
      <c r="H449" s="52" t="s">
        <v>334</v>
      </c>
      <c r="I449" s="53">
        <v>3420</v>
      </c>
      <c r="J449" s="48" t="str">
        <f t="shared" si="85"/>
        <v>PTAAB3420</v>
      </c>
      <c r="K449" s="43" t="str">
        <f>VLOOKUP($H449,'[7]Objective Codes'!$A$4:$F$197,4,FALSE)</f>
        <v>PREP'N OBC TO PRG APPROVAL</v>
      </c>
      <c r="L449" s="43" t="str">
        <f>VLOOKUP($H449,'[7]Objective Codes'!$A$4:$F$197,5,FALSE)</f>
        <v>LEGAL</v>
      </c>
      <c r="M449" s="43" t="str">
        <f>VLOOKUP($H449,'[7]Objective Codes'!$A$4:$F$197,6,FALSE)</f>
        <v>EXTERNAL</v>
      </c>
      <c r="O449" s="22"/>
      <c r="P449" s="49">
        <v>50000</v>
      </c>
      <c r="Q449" s="44">
        <v>50000</v>
      </c>
      <c r="R449" s="44">
        <f t="shared" si="88"/>
        <v>0</v>
      </c>
      <c r="S449" s="45"/>
      <c r="T449" s="45"/>
      <c r="U449" s="45"/>
      <c r="V449" s="45"/>
      <c r="W449" s="49">
        <f t="shared" si="91"/>
        <v>-50000</v>
      </c>
      <c r="X449" s="49"/>
      <c r="AC449" s="45"/>
      <c r="AD449" s="44">
        <f t="shared" si="87"/>
        <v>50000</v>
      </c>
      <c r="AF449" s="35" t="s">
        <v>973</v>
      </c>
      <c r="AG449" s="35"/>
      <c r="AH449" s="35"/>
      <c r="AI449" s="35"/>
      <c r="AJ449" s="35"/>
      <c r="AK449" s="35"/>
      <c r="AL449" s="35" t="s">
        <v>974</v>
      </c>
      <c r="AM449" s="35"/>
      <c r="AN449" s="35"/>
    </row>
    <row r="450" spans="1:40" s="43" customFormat="1" x14ac:dyDescent="0.25">
      <c r="A450" s="45" t="str">
        <f t="shared" si="90"/>
        <v>PTAZB3420 Total</v>
      </c>
      <c r="B450" s="43" t="s">
        <v>819</v>
      </c>
      <c r="C450" s="46" t="s">
        <v>914</v>
      </c>
      <c r="D450" s="43" t="s">
        <v>819</v>
      </c>
      <c r="E450" s="43" t="s">
        <v>0</v>
      </c>
      <c r="F450" s="43" t="s">
        <v>218</v>
      </c>
      <c r="G450" s="43" t="s">
        <v>271</v>
      </c>
      <c r="H450" s="52" t="s">
        <v>335</v>
      </c>
      <c r="I450" s="53">
        <v>3420</v>
      </c>
      <c r="J450" s="48" t="str">
        <f t="shared" si="85"/>
        <v>PTAZB3420</v>
      </c>
      <c r="K450" s="43" t="str">
        <f>VLOOKUP($H450,'[7]Objective Codes'!$A$4:$F$197,4,FALSE)</f>
        <v>PREP'N OBC TO PRG APPROVAL</v>
      </c>
      <c r="L450" s="43" t="str">
        <f>VLOOKUP($H450,'[7]Objective Codes'!$A$4:$F$197,5,FALSE)</f>
        <v>GENERAL</v>
      </c>
      <c r="M450" s="43" t="str">
        <f>VLOOKUP($H450,'[7]Objective Codes'!$A$4:$F$197,6,FALSE)</f>
        <v>EXTERNAL RESOURCE</v>
      </c>
      <c r="O450" s="22"/>
      <c r="P450" s="49"/>
      <c r="Q450" s="44"/>
      <c r="R450" s="44">
        <f t="shared" si="88"/>
        <v>0</v>
      </c>
      <c r="S450" s="45"/>
      <c r="T450" s="45"/>
      <c r="U450" s="45"/>
      <c r="V450" s="45"/>
      <c r="W450" s="49">
        <f t="shared" si="91"/>
        <v>0</v>
      </c>
      <c r="X450" s="49"/>
      <c r="AC450" s="45"/>
      <c r="AD450" s="44">
        <f t="shared" si="87"/>
        <v>0</v>
      </c>
    </row>
    <row r="451" spans="1:40" s="43" customFormat="1" x14ac:dyDescent="0.25">
      <c r="A451" s="45" t="str">
        <f t="shared" si="90"/>
        <v>PTAZB910 Total</v>
      </c>
      <c r="B451" s="43" t="s">
        <v>820</v>
      </c>
      <c r="C451" s="46" t="s">
        <v>914</v>
      </c>
      <c r="D451" s="43" t="s">
        <v>820</v>
      </c>
      <c r="E451" s="43" t="s">
        <v>0</v>
      </c>
      <c r="F451" s="43" t="s">
        <v>145</v>
      </c>
      <c r="G451" s="43" t="s">
        <v>1</v>
      </c>
      <c r="H451" s="52" t="s">
        <v>335</v>
      </c>
      <c r="I451" s="53">
        <v>910</v>
      </c>
      <c r="J451" s="48" t="str">
        <f t="shared" si="85"/>
        <v>PTAZB910</v>
      </c>
      <c r="K451" s="43" t="str">
        <f>VLOOKUP($H451,'[7]Objective Codes'!$A$4:$F$197,4,FALSE)</f>
        <v>PREP'N OBC TO PRG APPROVAL</v>
      </c>
      <c r="L451" s="43" t="str">
        <f>VLOOKUP($H451,'[7]Objective Codes'!$A$4:$F$197,5,FALSE)</f>
        <v>GENERAL</v>
      </c>
      <c r="M451" s="43" t="str">
        <f>VLOOKUP($H451,'[7]Objective Codes'!$A$4:$F$197,6,FALSE)</f>
        <v>EXTERNAL RESOURCE</v>
      </c>
      <c r="O451" s="22"/>
      <c r="P451" s="49"/>
      <c r="Q451" s="44"/>
      <c r="R451" s="44">
        <f t="shared" si="88"/>
        <v>0</v>
      </c>
      <c r="S451" s="45"/>
      <c r="T451" s="45"/>
      <c r="U451" s="45"/>
      <c r="V451" s="45"/>
      <c r="W451" s="49">
        <f t="shared" si="91"/>
        <v>0</v>
      </c>
      <c r="X451" s="49"/>
      <c r="AC451" s="45"/>
      <c r="AD451" s="44">
        <f t="shared" si="87"/>
        <v>0</v>
      </c>
    </row>
    <row r="452" spans="1:40" s="43" customFormat="1" x14ac:dyDescent="0.25">
      <c r="A452" s="45" t="str">
        <f t="shared" si="90"/>
        <v>PTBAB3400 Total</v>
      </c>
      <c r="B452" s="43" t="s">
        <v>821</v>
      </c>
      <c r="C452" s="46" t="s">
        <v>914</v>
      </c>
      <c r="D452" s="43" t="s">
        <v>821</v>
      </c>
      <c r="E452" s="43" t="s">
        <v>0</v>
      </c>
      <c r="F452" s="43" t="s">
        <v>221</v>
      </c>
      <c r="G452" s="43" t="s">
        <v>268</v>
      </c>
      <c r="H452" s="52" t="s">
        <v>129</v>
      </c>
      <c r="I452" s="53">
        <v>3400</v>
      </c>
      <c r="J452" s="48" t="str">
        <f t="shared" si="85"/>
        <v>PTBAB3400</v>
      </c>
      <c r="K452" s="43" t="str">
        <f>VLOOKUP($H452,'[7]Objective Codes'!$A$4:$F$197,4,FALSE)</f>
        <v>POST PRG</v>
      </c>
      <c r="L452" s="43" t="str">
        <f>VLOOKUP($H452,'[7]Objective Codes'!$A$4:$F$197,5,FALSE)</f>
        <v>LEGAL</v>
      </c>
      <c r="M452" s="43" t="str">
        <f>VLOOKUP($H452,'[7]Objective Codes'!$A$4:$F$197,6,FALSE)</f>
        <v>EXTERNAL</v>
      </c>
      <c r="O452" s="22"/>
      <c r="P452" s="49">
        <v>1637642</v>
      </c>
      <c r="Q452" s="44">
        <v>500000</v>
      </c>
      <c r="R452" s="44">
        <f t="shared" si="88"/>
        <v>-1137642</v>
      </c>
      <c r="S452" s="45"/>
      <c r="T452" s="45"/>
      <c r="U452" s="45"/>
      <c r="V452" s="45"/>
      <c r="W452" s="49">
        <f t="shared" si="91"/>
        <v>-500000</v>
      </c>
      <c r="X452" s="49"/>
      <c r="AC452" s="45"/>
      <c r="AD452" s="44"/>
    </row>
    <row r="453" spans="1:40" s="43" customFormat="1" x14ac:dyDescent="0.25">
      <c r="A453" s="45" t="str">
        <f t="shared" si="90"/>
        <v>PTBAB3401 Total</v>
      </c>
      <c r="B453" s="43" t="s">
        <v>822</v>
      </c>
      <c r="C453" s="46" t="s">
        <v>914</v>
      </c>
      <c r="D453" s="43" t="s">
        <v>822</v>
      </c>
      <c r="E453" s="43" t="s">
        <v>0</v>
      </c>
      <c r="F453" s="43" t="s">
        <v>221</v>
      </c>
      <c r="G453" s="43" t="s">
        <v>268</v>
      </c>
      <c r="H453" s="52" t="s">
        <v>129</v>
      </c>
      <c r="I453" s="53">
        <v>3401</v>
      </c>
      <c r="J453" s="48" t="str">
        <f t="shared" si="85"/>
        <v>PTBAB3401</v>
      </c>
      <c r="K453" s="43" t="str">
        <f>VLOOKUP($H453,'[7]Objective Codes'!$A$4:$F$197,4,FALSE)</f>
        <v>POST PRG</v>
      </c>
      <c r="L453" s="43" t="str">
        <f>VLOOKUP($H453,'[7]Objective Codes'!$A$4:$F$197,5,FALSE)</f>
        <v>LEGAL</v>
      </c>
      <c r="M453" s="43" t="str">
        <f>VLOOKUP($H453,'[7]Objective Codes'!$A$4:$F$197,6,FALSE)</f>
        <v>EXTERNAL</v>
      </c>
      <c r="O453" s="22"/>
      <c r="P453" s="49"/>
      <c r="Q453" s="44"/>
      <c r="R453" s="44">
        <f t="shared" si="88"/>
        <v>0</v>
      </c>
      <c r="S453" s="45"/>
      <c r="T453" s="45"/>
      <c r="U453" s="45"/>
      <c r="V453" s="45"/>
      <c r="W453" s="49">
        <f t="shared" si="91"/>
        <v>0</v>
      </c>
      <c r="X453" s="49"/>
      <c r="AC453" s="45"/>
      <c r="AD453" s="44">
        <f t="shared" si="87"/>
        <v>0</v>
      </c>
    </row>
    <row r="454" spans="1:40" s="43" customFormat="1" x14ac:dyDescent="0.25">
      <c r="A454" s="45" t="str">
        <f t="shared" si="90"/>
        <v>PTBAB3420 Total</v>
      </c>
      <c r="B454" s="43" t="s">
        <v>823</v>
      </c>
      <c r="C454" s="46" t="s">
        <v>914</v>
      </c>
      <c r="D454" s="43" t="s">
        <v>823</v>
      </c>
      <c r="E454" s="43" t="s">
        <v>0</v>
      </c>
      <c r="F454" s="43" t="s">
        <v>221</v>
      </c>
      <c r="G454" s="43" t="s">
        <v>268</v>
      </c>
      <c r="H454" s="43" t="s">
        <v>129</v>
      </c>
      <c r="I454" s="47" t="s">
        <v>170</v>
      </c>
      <c r="J454" s="48" t="str">
        <f t="shared" si="85"/>
        <v>PTBAB3420</v>
      </c>
      <c r="K454" s="43" t="str">
        <f>VLOOKUP($H454,'[7]Objective Codes'!$A$4:$F$197,4,FALSE)</f>
        <v>POST PRG</v>
      </c>
      <c r="L454" s="43" t="str">
        <f>VLOOKUP($H454,'[7]Objective Codes'!$A$4:$F$197,5,FALSE)</f>
        <v>LEGAL</v>
      </c>
      <c r="M454" s="43" t="str">
        <f>VLOOKUP($H454,'[7]Objective Codes'!$A$4:$F$197,6,FALSE)</f>
        <v>EXTERNAL</v>
      </c>
      <c r="N454" s="43" t="str">
        <f>VLOOKUP(I454,'[7]Subjective Codes'!$C$3:$D$133,2,FALSE)</f>
        <v>CONSULTANTS FEE                .</v>
      </c>
      <c r="O454" s="22"/>
      <c r="P454" s="49"/>
      <c r="Q454" s="44"/>
      <c r="R454" s="44">
        <f t="shared" si="88"/>
        <v>0</v>
      </c>
      <c r="S454" s="45"/>
      <c r="T454" s="45"/>
      <c r="U454" s="45"/>
      <c r="V454" s="45"/>
      <c r="W454" s="49">
        <f t="shared" si="91"/>
        <v>0</v>
      </c>
      <c r="X454" s="49"/>
      <c r="AC454" s="45">
        <f>VLOOKUP(A:A,'[9]Bud Info 1.03 11am'!$1:$1048576,11,FALSE)</f>
        <v>500000</v>
      </c>
      <c r="AD454" s="44"/>
    </row>
    <row r="455" spans="1:40" s="43" customFormat="1" x14ac:dyDescent="0.25">
      <c r="A455" s="45" t="str">
        <f t="shared" si="90"/>
        <v>PTBBB3420 Total</v>
      </c>
      <c r="B455" s="43" t="s">
        <v>824</v>
      </c>
      <c r="C455" s="46" t="s">
        <v>914</v>
      </c>
      <c r="D455" s="43" t="s">
        <v>824</v>
      </c>
      <c r="E455" s="43" t="s">
        <v>0</v>
      </c>
      <c r="F455" s="43" t="s">
        <v>221</v>
      </c>
      <c r="G455" s="43" t="s">
        <v>267</v>
      </c>
      <c r="H455" s="43" t="s">
        <v>130</v>
      </c>
      <c r="I455" s="47" t="s">
        <v>170</v>
      </c>
      <c r="J455" s="48" t="str">
        <f t="shared" si="85"/>
        <v>PTBBB3420</v>
      </c>
      <c r="K455" s="43" t="str">
        <f>VLOOKUP($H455,'[7]Objective Codes'!$A$4:$F$197,4,FALSE)</f>
        <v>POST PRG</v>
      </c>
      <c r="L455" s="43" t="str">
        <f>VLOOKUP($H455,'[7]Objective Codes'!$A$4:$F$197,5,FALSE)</f>
        <v>FINANCIAL</v>
      </c>
      <c r="M455" s="43" t="str">
        <f>VLOOKUP($H455,'[7]Objective Codes'!$A$4:$F$197,6,FALSE)</f>
        <v>EXTERNAL</v>
      </c>
      <c r="N455" s="43" t="str">
        <f>VLOOKUP(I455,'[7]Subjective Codes'!$C$3:$D$133,2,FALSE)</f>
        <v>CONSULTANTS FEE                .</v>
      </c>
      <c r="O455" s="22"/>
      <c r="P455" s="49">
        <v>946246</v>
      </c>
      <c r="Q455" s="44">
        <v>350000</v>
      </c>
      <c r="R455" s="44">
        <f t="shared" si="88"/>
        <v>-596246</v>
      </c>
      <c r="S455" s="45"/>
      <c r="T455" s="45"/>
      <c r="U455" s="45"/>
      <c r="V455" s="45"/>
      <c r="W455" s="49">
        <f t="shared" si="91"/>
        <v>-350000</v>
      </c>
      <c r="X455" s="49"/>
      <c r="AC455" s="45">
        <f>VLOOKUP(A:A,'[9]Bud Info 1.03 11am'!$1:$1048576,11,FALSE)</f>
        <v>350000</v>
      </c>
      <c r="AD455" s="44">
        <f t="shared" ref="AD455:AD478" si="94">+Q455-AC455</f>
        <v>0</v>
      </c>
    </row>
    <row r="456" spans="1:40" s="43" customFormat="1" x14ac:dyDescent="0.25">
      <c r="A456" s="45" t="str">
        <f t="shared" si="90"/>
        <v>PTBCB3420 Total</v>
      </c>
      <c r="B456" s="43" t="s">
        <v>825</v>
      </c>
      <c r="C456" s="46" t="s">
        <v>914</v>
      </c>
      <c r="D456" s="43" t="s">
        <v>825</v>
      </c>
      <c r="E456" s="43" t="s">
        <v>0</v>
      </c>
      <c r="F456" s="43" t="s">
        <v>221</v>
      </c>
      <c r="G456" s="43" t="s">
        <v>269</v>
      </c>
      <c r="H456" s="43" t="s">
        <v>131</v>
      </c>
      <c r="I456" s="47" t="s">
        <v>170</v>
      </c>
      <c r="J456" s="48" t="str">
        <f t="shared" si="85"/>
        <v>PTBCB3420</v>
      </c>
      <c r="K456" s="43" t="str">
        <f>VLOOKUP($H456,'[7]Objective Codes'!$A$4:$F$197,4,FALSE)</f>
        <v>POST PRG</v>
      </c>
      <c r="L456" s="43" t="str">
        <f>VLOOKUP($H456,'[7]Objective Codes'!$A$4:$F$197,5,FALSE)</f>
        <v>TECHNICAL</v>
      </c>
      <c r="M456" s="43" t="str">
        <f>VLOOKUP($H456,'[7]Objective Codes'!$A$4:$F$197,6,FALSE)</f>
        <v>EXTERNAL</v>
      </c>
      <c r="N456" s="43" t="str">
        <f>VLOOKUP(I456,'[7]Subjective Codes'!$C$3:$D$133,2,FALSE)</f>
        <v>CONSULTANTS FEE                .</v>
      </c>
      <c r="O456" s="22"/>
      <c r="P456" s="49">
        <v>436654</v>
      </c>
      <c r="Q456" s="44">
        <v>100000</v>
      </c>
      <c r="R456" s="44">
        <f t="shared" si="88"/>
        <v>-336654</v>
      </c>
      <c r="S456" s="45"/>
      <c r="T456" s="45"/>
      <c r="U456" s="45"/>
      <c r="V456" s="45"/>
      <c r="W456" s="49">
        <f t="shared" si="91"/>
        <v>-100000</v>
      </c>
      <c r="X456" s="49"/>
      <c r="AC456" s="45">
        <f>VLOOKUP(A:A,'[9]Bud Info 1.03 11am'!$1:$1048576,11,FALSE)</f>
        <v>100000</v>
      </c>
      <c r="AD456" s="44">
        <f t="shared" si="94"/>
        <v>0</v>
      </c>
    </row>
    <row r="457" spans="1:40" s="43" customFormat="1" x14ac:dyDescent="0.25">
      <c r="A457" s="45" t="str">
        <f t="shared" si="90"/>
        <v>PTBEB3420 Total</v>
      </c>
      <c r="B457" s="43" t="s">
        <v>826</v>
      </c>
      <c r="C457" s="46" t="s">
        <v>914</v>
      </c>
      <c r="D457" s="43" t="s">
        <v>826</v>
      </c>
      <c r="E457" s="43" t="s">
        <v>0</v>
      </c>
      <c r="F457" s="43" t="s">
        <v>221</v>
      </c>
      <c r="G457" s="43" t="s">
        <v>270</v>
      </c>
      <c r="H457" s="43" t="s">
        <v>132</v>
      </c>
      <c r="I457" s="47" t="s">
        <v>170</v>
      </c>
      <c r="J457" s="48" t="str">
        <f t="shared" si="85"/>
        <v>PTBEB3420</v>
      </c>
      <c r="K457" s="43" t="str">
        <f>VLOOKUP($H457,'[7]Objective Codes'!$A$4:$F$197,4,FALSE)</f>
        <v>POST PRG</v>
      </c>
      <c r="L457" s="43" t="str">
        <f>VLOOKUP($H457,'[7]Objective Codes'!$A$4:$F$197,5,FALSE)</f>
        <v>PLANNING</v>
      </c>
      <c r="M457" s="43" t="str">
        <f>VLOOKUP($H457,'[7]Objective Codes'!$A$4:$F$197,6,FALSE)</f>
        <v>EXTERNAL</v>
      </c>
      <c r="N457" s="43" t="str">
        <f>VLOOKUP(I457,'[7]Subjective Codes'!$C$3:$D$133,2,FALSE)</f>
        <v>CONSULTANTS FEE                .</v>
      </c>
      <c r="O457" s="22"/>
      <c r="P457" s="49"/>
      <c r="Q457" s="44"/>
      <c r="R457" s="44">
        <f t="shared" si="88"/>
        <v>0</v>
      </c>
      <c r="S457" s="45"/>
      <c r="T457" s="45"/>
      <c r="U457" s="45"/>
      <c r="V457" s="45"/>
      <c r="W457" s="49">
        <f t="shared" si="91"/>
        <v>0</v>
      </c>
      <c r="X457" s="49"/>
      <c r="AC457" s="45"/>
      <c r="AD457" s="44">
        <f t="shared" si="94"/>
        <v>0</v>
      </c>
    </row>
    <row r="458" spans="1:40" s="43" customFormat="1" x14ac:dyDescent="0.25">
      <c r="A458" s="45" t="str">
        <f t="shared" si="90"/>
        <v>PTBFB3420 Total</v>
      </c>
      <c r="B458" s="43" t="s">
        <v>827</v>
      </c>
      <c r="C458" s="46" t="s">
        <v>914</v>
      </c>
      <c r="D458" s="43" t="s">
        <v>827</v>
      </c>
      <c r="E458" s="43" t="s">
        <v>0</v>
      </c>
      <c r="F458" s="43" t="s">
        <v>221</v>
      </c>
      <c r="G458" s="43" t="s">
        <v>271</v>
      </c>
      <c r="H458" s="43" t="s">
        <v>272</v>
      </c>
      <c r="I458" s="47" t="s">
        <v>170</v>
      </c>
      <c r="J458" s="48" t="str">
        <f t="shared" si="85"/>
        <v>PTBFB3420</v>
      </c>
      <c r="K458" s="43" t="str">
        <f>VLOOKUP($H458,'[7]Objective Codes'!$A$4:$F$197,4,FALSE)</f>
        <v>POST PRG</v>
      </c>
      <c r="L458" s="43" t="str">
        <f>VLOOKUP($H458,'[7]Objective Codes'!$A$4:$F$197,5,FALSE)</f>
        <v>INSURANCE</v>
      </c>
      <c r="M458" s="43" t="str">
        <f>VLOOKUP($H458,'[7]Objective Codes'!$A$4:$F$197,6,FALSE)</f>
        <v>EXTERNAL</v>
      </c>
      <c r="N458" s="43" t="str">
        <f>VLOOKUP(I458,'[7]Subjective Codes'!$C$3:$D$133,2,FALSE)</f>
        <v>CONSULTANTS FEE                .</v>
      </c>
      <c r="O458" s="22"/>
      <c r="P458" s="49"/>
      <c r="Q458" s="44"/>
      <c r="R458" s="44">
        <f t="shared" si="88"/>
        <v>0</v>
      </c>
      <c r="S458" s="45"/>
      <c r="T458" s="45"/>
      <c r="U458" s="45"/>
      <c r="V458" s="45"/>
      <c r="W458" s="49">
        <f t="shared" si="91"/>
        <v>0</v>
      </c>
      <c r="X458" s="49"/>
      <c r="AC458" s="45">
        <f>VLOOKUP(A:A,'[9]Bud Info 1.03 11am'!$1:$1048576,11,FALSE)</f>
        <v>40000</v>
      </c>
      <c r="AD458" s="44">
        <f t="shared" si="94"/>
        <v>-40000</v>
      </c>
      <c r="AF458" s="35" t="s">
        <v>973</v>
      </c>
      <c r="AG458" s="35"/>
      <c r="AH458" s="35"/>
      <c r="AI458" s="35"/>
      <c r="AJ458" s="35"/>
      <c r="AK458" s="35"/>
      <c r="AL458" s="35" t="s">
        <v>974</v>
      </c>
      <c r="AM458" s="35"/>
      <c r="AN458" s="35"/>
    </row>
    <row r="459" spans="1:40" s="43" customFormat="1" x14ac:dyDescent="0.25">
      <c r="A459" s="45" t="str">
        <f t="shared" si="90"/>
        <v>PTBZA3711 Total</v>
      </c>
      <c r="B459" s="43" t="s">
        <v>828</v>
      </c>
      <c r="C459" s="46" t="s">
        <v>914</v>
      </c>
      <c r="D459" s="43" t="s">
        <v>828</v>
      </c>
      <c r="E459" s="43" t="s">
        <v>0</v>
      </c>
      <c r="F459" s="43" t="s">
        <v>221</v>
      </c>
      <c r="G459" s="43" t="s">
        <v>271</v>
      </c>
      <c r="H459" s="52" t="s">
        <v>336</v>
      </c>
      <c r="I459" s="53">
        <v>3711</v>
      </c>
      <c r="J459" s="48" t="str">
        <f t="shared" si="85"/>
        <v>PTBZA3711</v>
      </c>
      <c r="K459" s="43" t="str">
        <f>VLOOKUP($H459,'[7]Objective Codes'!$A$4:$F$197,4,FALSE)</f>
        <v>POST PRG</v>
      </c>
      <c r="L459" s="43" t="str">
        <f>VLOOKUP($H459,'[7]Objective Codes'!$A$4:$F$197,5,FALSE)</f>
        <v>GENERAL</v>
      </c>
      <c r="M459" s="43" t="str">
        <f>VLOOKUP($H459,'[7]Objective Codes'!$A$4:$F$197,6,FALSE)</f>
        <v>INTERNAL</v>
      </c>
      <c r="N459" s="43" t="e">
        <f>VLOOKUP(I459,'[7]Subjective Codes'!$C$3:$D$133,2,FALSE)</f>
        <v>#N/A</v>
      </c>
      <c r="O459" s="22"/>
      <c r="P459" s="49"/>
      <c r="Q459" s="44"/>
      <c r="R459" s="44">
        <f t="shared" ref="R459:R492" si="95">Q459-P459</f>
        <v>0</v>
      </c>
      <c r="S459" s="45"/>
      <c r="T459" s="45"/>
      <c r="U459" s="45"/>
      <c r="V459" s="45"/>
      <c r="W459" s="49">
        <f t="shared" si="91"/>
        <v>0</v>
      </c>
      <c r="X459" s="49"/>
      <c r="AC459" s="45"/>
      <c r="AD459" s="44">
        <f t="shared" si="94"/>
        <v>0</v>
      </c>
    </row>
    <row r="460" spans="1:40" s="43" customFormat="1" x14ac:dyDescent="0.25">
      <c r="A460" s="45" t="str">
        <f t="shared" si="90"/>
        <v>PTBZA3712 Total</v>
      </c>
      <c r="B460" s="43" t="s">
        <v>829</v>
      </c>
      <c r="C460" s="46" t="s">
        <v>914</v>
      </c>
      <c r="D460" s="43" t="s">
        <v>829</v>
      </c>
      <c r="E460" s="43" t="s">
        <v>0</v>
      </c>
      <c r="F460" s="43" t="s">
        <v>221</v>
      </c>
      <c r="G460" s="43" t="s">
        <v>271</v>
      </c>
      <c r="H460" s="52" t="s">
        <v>336</v>
      </c>
      <c r="I460" s="53">
        <v>3712</v>
      </c>
      <c r="J460" s="48" t="str">
        <f t="shared" ref="J460:J501" si="96">CONCATENATE(H460,I460)</f>
        <v>PTBZA3712</v>
      </c>
      <c r="K460" s="43" t="str">
        <f>VLOOKUP($H460,'[7]Objective Codes'!$A$4:$F$197,4,FALSE)</f>
        <v>POST PRG</v>
      </c>
      <c r="L460" s="43" t="str">
        <f>VLOOKUP($H460,'[7]Objective Codes'!$A$4:$F$197,5,FALSE)</f>
        <v>GENERAL</v>
      </c>
      <c r="M460" s="43" t="str">
        <f>VLOOKUP($H460,'[7]Objective Codes'!$A$4:$F$197,6,FALSE)</f>
        <v>INTERNAL</v>
      </c>
      <c r="O460" s="22"/>
      <c r="P460" s="49"/>
      <c r="Q460" s="44"/>
      <c r="R460" s="44">
        <f t="shared" si="95"/>
        <v>0</v>
      </c>
      <c r="S460" s="45"/>
      <c r="T460" s="45"/>
      <c r="U460" s="45"/>
      <c r="V460" s="45"/>
      <c r="W460" s="49">
        <f t="shared" si="91"/>
        <v>0</v>
      </c>
      <c r="X460" s="49"/>
      <c r="AC460" s="45"/>
      <c r="AD460" s="44">
        <f t="shared" si="94"/>
        <v>0</v>
      </c>
    </row>
    <row r="461" spans="1:40" s="43" customFormat="1" x14ac:dyDescent="0.25">
      <c r="A461" s="45" t="str">
        <f t="shared" si="90"/>
        <v>PTBZB3712 Total</v>
      </c>
      <c r="B461" s="43" t="s">
        <v>830</v>
      </c>
      <c r="C461" s="46" t="s">
        <v>914</v>
      </c>
      <c r="D461" s="43" t="s">
        <v>830</v>
      </c>
      <c r="E461" s="43" t="s">
        <v>0</v>
      </c>
      <c r="F461" s="43" t="s">
        <v>221</v>
      </c>
      <c r="G461" s="43" t="s">
        <v>271</v>
      </c>
      <c r="H461" s="52" t="s">
        <v>133</v>
      </c>
      <c r="I461" s="53">
        <v>3712</v>
      </c>
      <c r="J461" s="48" t="str">
        <f t="shared" si="96"/>
        <v>PTBZB3712</v>
      </c>
      <c r="K461" s="43" t="str">
        <f>VLOOKUP($H461,'[7]Objective Codes'!$A$4:$F$197,4,FALSE)</f>
        <v>POST PRG</v>
      </c>
      <c r="L461" s="43" t="str">
        <f>VLOOKUP($H461,'[7]Objective Codes'!$A$4:$F$197,5,FALSE)</f>
        <v>GENERAL</v>
      </c>
      <c r="M461" s="43" t="str">
        <f>VLOOKUP($H461,'[7]Objective Codes'!$A$4:$F$197,6,FALSE)</f>
        <v>EXTERNAL</v>
      </c>
      <c r="N461" s="43" t="e">
        <f>VLOOKUP(I461,'[7]Subjective Codes'!$C$3:$D$133,2,FALSE)</f>
        <v>#N/A</v>
      </c>
      <c r="O461" s="22"/>
      <c r="P461" s="49"/>
      <c r="Q461" s="44"/>
      <c r="R461" s="44">
        <f t="shared" si="95"/>
        <v>0</v>
      </c>
      <c r="S461" s="45"/>
      <c r="T461" s="45"/>
      <c r="U461" s="45"/>
      <c r="V461" s="45"/>
      <c r="W461" s="49">
        <f t="shared" si="91"/>
        <v>0</v>
      </c>
      <c r="X461" s="49"/>
      <c r="AC461" s="45"/>
      <c r="AD461" s="44">
        <f t="shared" si="94"/>
        <v>0</v>
      </c>
    </row>
    <row r="462" spans="1:40" s="43" customFormat="1" x14ac:dyDescent="0.25">
      <c r="A462" s="45" t="str">
        <f t="shared" ref="A462:A503" si="97">CONCATENATE(B462,C462)</f>
        <v>PTBZB2200 Total</v>
      </c>
      <c r="B462" s="43" t="s">
        <v>831</v>
      </c>
      <c r="C462" s="46" t="s">
        <v>914</v>
      </c>
      <c r="D462" s="43" t="s">
        <v>831</v>
      </c>
      <c r="E462" s="43" t="s">
        <v>0</v>
      </c>
      <c r="F462" s="43" t="s">
        <v>221</v>
      </c>
      <c r="G462" s="43" t="s">
        <v>271</v>
      </c>
      <c r="H462" s="52" t="s">
        <v>133</v>
      </c>
      <c r="I462" s="53">
        <v>2200</v>
      </c>
      <c r="J462" s="48" t="str">
        <f t="shared" si="96"/>
        <v>PTBZB2200</v>
      </c>
      <c r="K462" s="43" t="str">
        <f>VLOOKUP($H462,'[7]Objective Codes'!$A$4:$F$197,4,FALSE)</f>
        <v>POST PRG</v>
      </c>
      <c r="L462" s="43" t="str">
        <f>VLOOKUP($H462,'[7]Objective Codes'!$A$4:$F$197,5,FALSE)</f>
        <v>GENERAL</v>
      </c>
      <c r="M462" s="43" t="str">
        <f>VLOOKUP($H462,'[7]Objective Codes'!$A$4:$F$197,6,FALSE)</f>
        <v>EXTERNAL</v>
      </c>
      <c r="N462" s="43" t="e">
        <f>VLOOKUP(I462,'[7]Subjective Codes'!$C$3:$D$133,2,FALSE)</f>
        <v>#N/A</v>
      </c>
      <c r="O462" s="22"/>
      <c r="P462" s="49"/>
      <c r="Q462" s="44"/>
      <c r="R462" s="44">
        <f t="shared" si="95"/>
        <v>0</v>
      </c>
      <c r="S462" s="45"/>
      <c r="T462" s="45"/>
      <c r="U462" s="45"/>
      <c r="V462" s="45"/>
      <c r="W462" s="49">
        <f t="shared" ref="W462:W492" si="98">+V462-Q462</f>
        <v>0</v>
      </c>
      <c r="X462" s="49"/>
      <c r="AC462" s="45"/>
      <c r="AD462" s="44">
        <f t="shared" si="94"/>
        <v>0</v>
      </c>
    </row>
    <row r="463" spans="1:40" s="43" customFormat="1" x14ac:dyDescent="0.25">
      <c r="A463" s="45" t="str">
        <f t="shared" si="97"/>
        <v>PTBZB3095 Total</v>
      </c>
      <c r="B463" s="43" t="s">
        <v>832</v>
      </c>
      <c r="C463" s="46" t="s">
        <v>914</v>
      </c>
      <c r="D463" s="43" t="s">
        <v>832</v>
      </c>
      <c r="E463" s="43" t="s">
        <v>0</v>
      </c>
      <c r="F463" s="43" t="s">
        <v>221</v>
      </c>
      <c r="G463" s="43" t="s">
        <v>271</v>
      </c>
      <c r="H463" s="52" t="s">
        <v>133</v>
      </c>
      <c r="I463" s="53">
        <v>3095</v>
      </c>
      <c r="J463" s="48" t="str">
        <f t="shared" si="96"/>
        <v>PTBZB3095</v>
      </c>
      <c r="K463" s="43" t="str">
        <f>VLOOKUP($H463,'[7]Objective Codes'!$A$4:$F$197,4,FALSE)</f>
        <v>POST PRG</v>
      </c>
      <c r="L463" s="43" t="str">
        <f>VLOOKUP($H463,'[7]Objective Codes'!$A$4:$F$197,5,FALSE)</f>
        <v>GENERAL</v>
      </c>
      <c r="M463" s="43" t="str">
        <f>VLOOKUP($H463,'[7]Objective Codes'!$A$4:$F$197,6,FALSE)</f>
        <v>EXTERNAL</v>
      </c>
      <c r="N463" s="43" t="e">
        <f>VLOOKUP(I463,'[7]Subjective Codes'!$C$3:$D$133,2,FALSE)</f>
        <v>#N/A</v>
      </c>
      <c r="O463" s="22"/>
      <c r="P463" s="49"/>
      <c r="Q463" s="44"/>
      <c r="R463" s="44">
        <f t="shared" si="95"/>
        <v>0</v>
      </c>
      <c r="S463" s="45"/>
      <c r="T463" s="45"/>
      <c r="U463" s="45"/>
      <c r="V463" s="45"/>
      <c r="W463" s="49">
        <f t="shared" si="98"/>
        <v>0</v>
      </c>
      <c r="X463" s="49"/>
      <c r="AC463" s="45"/>
      <c r="AD463" s="44">
        <f t="shared" si="94"/>
        <v>0</v>
      </c>
    </row>
    <row r="464" spans="1:40" s="43" customFormat="1" x14ac:dyDescent="0.25">
      <c r="A464" s="45" t="str">
        <f t="shared" si="97"/>
        <v>PTBZB3106 Total</v>
      </c>
      <c r="B464" s="43" t="s">
        <v>833</v>
      </c>
      <c r="C464" s="46" t="s">
        <v>914</v>
      </c>
      <c r="D464" s="43" t="s">
        <v>833</v>
      </c>
      <c r="E464" s="43" t="s">
        <v>0</v>
      </c>
      <c r="F464" s="43" t="s">
        <v>221</v>
      </c>
      <c r="G464" s="43" t="s">
        <v>271</v>
      </c>
      <c r="H464" s="43" t="s">
        <v>133</v>
      </c>
      <c r="I464" s="47" t="s">
        <v>162</v>
      </c>
      <c r="J464" s="48" t="str">
        <f t="shared" si="96"/>
        <v>PTBZB3106</v>
      </c>
      <c r="K464" s="43" t="str">
        <f>VLOOKUP($H464,'[7]Objective Codes'!$A$4:$F$197,4,FALSE)</f>
        <v>POST PRG</v>
      </c>
      <c r="L464" s="43" t="str">
        <f>VLOOKUP($H464,'[7]Objective Codes'!$A$4:$F$197,5,FALSE)</f>
        <v>GENERAL</v>
      </c>
      <c r="M464" s="43" t="str">
        <f>VLOOKUP($H464,'[7]Objective Codes'!$A$4:$F$197,6,FALSE)</f>
        <v>EXTERNAL</v>
      </c>
      <c r="N464" s="43" t="str">
        <f>VLOOKUP(I464,'[7]Subjective Codes'!$C$3:$D$133,2,FALSE)</f>
        <v>OTHER CATERING PROVISIONS      .</v>
      </c>
      <c r="O464" s="22"/>
      <c r="P464" s="49"/>
      <c r="Q464" s="44"/>
      <c r="R464" s="44">
        <f t="shared" si="95"/>
        <v>0</v>
      </c>
      <c r="S464" s="45"/>
      <c r="T464" s="45"/>
      <c r="U464" s="45"/>
      <c r="V464" s="45"/>
      <c r="W464" s="49">
        <f t="shared" si="98"/>
        <v>0</v>
      </c>
      <c r="X464" s="49"/>
      <c r="AC464" s="45">
        <f>VLOOKUP(A:A,'[9]Bud Info 1.03 11am'!$1:$1048576,11,FALSE)</f>
        <v>0</v>
      </c>
      <c r="AD464" s="44">
        <f t="shared" si="94"/>
        <v>0</v>
      </c>
    </row>
    <row r="465" spans="1:30" s="43" customFormat="1" x14ac:dyDescent="0.25">
      <c r="A465" s="45" t="str">
        <f t="shared" si="97"/>
        <v>PTBZB3321 Total</v>
      </c>
      <c r="B465" s="43" t="s">
        <v>834</v>
      </c>
      <c r="C465" s="46" t="s">
        <v>914</v>
      </c>
      <c r="D465" s="43" t="s">
        <v>834</v>
      </c>
      <c r="E465" s="43" t="s">
        <v>0</v>
      </c>
      <c r="F465" s="43" t="s">
        <v>221</v>
      </c>
      <c r="G465" s="43" t="s">
        <v>271</v>
      </c>
      <c r="H465" s="52" t="s">
        <v>133</v>
      </c>
      <c r="I465" s="53">
        <v>3321</v>
      </c>
      <c r="J465" s="48" t="str">
        <f t="shared" si="96"/>
        <v>PTBZB3321</v>
      </c>
      <c r="K465" s="43" t="str">
        <f>VLOOKUP($H465,'[7]Objective Codes'!$A$4:$F$197,4,FALSE)</f>
        <v>POST PRG</v>
      </c>
      <c r="L465" s="43" t="str">
        <f>VLOOKUP($H465,'[7]Objective Codes'!$A$4:$F$197,5,FALSE)</f>
        <v>GENERAL</v>
      </c>
      <c r="M465" s="43" t="str">
        <f>VLOOKUP($H465,'[7]Objective Codes'!$A$4:$F$197,6,FALSE)</f>
        <v>EXTERNAL</v>
      </c>
      <c r="N465" s="43" t="e">
        <f>VLOOKUP(I465,'[7]Subjective Codes'!$C$3:$D$133,2,FALSE)</f>
        <v>#N/A</v>
      </c>
      <c r="O465" s="22"/>
      <c r="P465" s="49"/>
      <c r="Q465" s="44"/>
      <c r="R465" s="44">
        <f t="shared" si="95"/>
        <v>0</v>
      </c>
      <c r="S465" s="45"/>
      <c r="T465" s="45"/>
      <c r="U465" s="45"/>
      <c r="V465" s="45"/>
      <c r="W465" s="49">
        <f t="shared" si="98"/>
        <v>0</v>
      </c>
      <c r="X465" s="49"/>
      <c r="AC465" s="45"/>
      <c r="AD465" s="44">
        <f t="shared" si="94"/>
        <v>0</v>
      </c>
    </row>
    <row r="466" spans="1:30" s="43" customFormat="1" x14ac:dyDescent="0.25">
      <c r="A466" s="45" t="str">
        <f t="shared" si="97"/>
        <v>PTBZB3420 Total</v>
      </c>
      <c r="B466" s="43" t="s">
        <v>835</v>
      </c>
      <c r="C466" s="46" t="s">
        <v>914</v>
      </c>
      <c r="D466" s="43" t="s">
        <v>835</v>
      </c>
      <c r="E466" s="43" t="s">
        <v>0</v>
      </c>
      <c r="F466" s="43" t="s">
        <v>221</v>
      </c>
      <c r="G466" s="43" t="s">
        <v>271</v>
      </c>
      <c r="H466" s="43" t="s">
        <v>133</v>
      </c>
      <c r="I466" s="47" t="s">
        <v>170</v>
      </c>
      <c r="J466" s="48" t="str">
        <f t="shared" si="96"/>
        <v>PTBZB3420</v>
      </c>
      <c r="K466" s="43" t="str">
        <f>VLOOKUP($H466,'[7]Objective Codes'!$A$4:$F$197,4,FALSE)</f>
        <v>POST PRG</v>
      </c>
      <c r="L466" s="43" t="str">
        <f>VLOOKUP($H466,'[7]Objective Codes'!$A$4:$F$197,5,FALSE)</f>
        <v>GENERAL</v>
      </c>
      <c r="M466" s="43" t="str">
        <f>VLOOKUP($H466,'[7]Objective Codes'!$A$4:$F$197,6,FALSE)</f>
        <v>EXTERNAL</v>
      </c>
      <c r="N466" s="43" t="str">
        <f>VLOOKUP(I466,'[7]Subjective Codes'!$C$3:$D$133,2,FALSE)</f>
        <v>CONSULTANTS FEE                .</v>
      </c>
      <c r="O466" s="22"/>
      <c r="P466" s="49"/>
      <c r="Q466" s="44"/>
      <c r="R466" s="44">
        <f t="shared" si="95"/>
        <v>0</v>
      </c>
      <c r="S466" s="45"/>
      <c r="T466" s="45"/>
      <c r="U466" s="45"/>
      <c r="V466" s="45"/>
      <c r="W466" s="49">
        <f t="shared" si="98"/>
        <v>0</v>
      </c>
      <c r="X466" s="49"/>
      <c r="AC466" s="45">
        <f>VLOOKUP(A:A,'[9]Bud Info 1.03 11am'!$1:$1048576,11,FALSE)</f>
        <v>0</v>
      </c>
      <c r="AD466" s="44">
        <f t="shared" si="94"/>
        <v>0</v>
      </c>
    </row>
    <row r="467" spans="1:30" s="43" customFormat="1" x14ac:dyDescent="0.25">
      <c r="A467" s="45" t="str">
        <f t="shared" si="97"/>
        <v>PTCAA3420 Total</v>
      </c>
      <c r="B467" s="43" t="s">
        <v>836</v>
      </c>
      <c r="C467" s="46" t="s">
        <v>914</v>
      </c>
      <c r="D467" s="43" t="s">
        <v>836</v>
      </c>
      <c r="E467" s="43" t="s">
        <v>0</v>
      </c>
      <c r="F467" s="43" t="s">
        <v>221</v>
      </c>
      <c r="G467" s="43" t="s">
        <v>271</v>
      </c>
      <c r="H467" s="52" t="s">
        <v>337</v>
      </c>
      <c r="I467" s="53">
        <v>3420</v>
      </c>
      <c r="J467" s="48" t="str">
        <f t="shared" si="96"/>
        <v>PTCAA3420</v>
      </c>
      <c r="K467" s="43" t="str">
        <f>VLOOKUP($H467,'[7]Objective Codes'!$A$4:$F$197,4,FALSE)</f>
        <v>LAND ACQUISITION</v>
      </c>
      <c r="L467" s="43" t="str">
        <f>VLOOKUP($H467,'[7]Objective Codes'!$A$4:$F$197,5,FALSE)</f>
        <v>GENERAL</v>
      </c>
      <c r="M467" s="43" t="str">
        <f>VLOOKUP($H467,'[7]Objective Codes'!$A$4:$F$197,6,FALSE)</f>
        <v>GENERAL</v>
      </c>
      <c r="N467" s="43" t="e">
        <f>VLOOKUP(I467,'[7]Subjective Codes'!$C$3:$D$133,2,FALSE)</f>
        <v>#N/A</v>
      </c>
      <c r="O467" s="22"/>
      <c r="P467" s="49"/>
      <c r="Q467" s="44"/>
      <c r="R467" s="44">
        <f t="shared" si="95"/>
        <v>0</v>
      </c>
      <c r="S467" s="45"/>
      <c r="T467" s="45"/>
      <c r="U467" s="45"/>
      <c r="V467" s="45"/>
      <c r="W467" s="49">
        <f t="shared" si="98"/>
        <v>0</v>
      </c>
      <c r="X467" s="49"/>
      <c r="AC467" s="45"/>
      <c r="AD467" s="44">
        <f t="shared" si="94"/>
        <v>0</v>
      </c>
    </row>
    <row r="468" spans="1:30" s="43" customFormat="1" x14ac:dyDescent="0.25">
      <c r="A468" s="45" t="str">
        <f t="shared" si="97"/>
        <v>PTBZB3711 Total</v>
      </c>
      <c r="B468" s="43" t="s">
        <v>902</v>
      </c>
      <c r="C468" s="46" t="s">
        <v>914</v>
      </c>
      <c r="D468" s="43" t="s">
        <v>902</v>
      </c>
      <c r="E468" s="43" t="s">
        <v>0</v>
      </c>
      <c r="F468" s="43" t="s">
        <v>221</v>
      </c>
      <c r="G468" s="43" t="s">
        <v>271</v>
      </c>
      <c r="H468" s="43" t="s">
        <v>133</v>
      </c>
      <c r="I468" s="53">
        <v>3711</v>
      </c>
      <c r="J468" s="48" t="str">
        <f t="shared" si="96"/>
        <v>PTBZB3711</v>
      </c>
      <c r="K468" s="43" t="str">
        <f>VLOOKUP($H468,'[7]Objective Codes'!$A$4:$F$197,4,FALSE)</f>
        <v>POST PRG</v>
      </c>
      <c r="L468" s="43" t="str">
        <f>VLOOKUP($H468,'[7]Objective Codes'!$A$4:$F$197,5,FALSE)</f>
        <v>GENERAL</v>
      </c>
      <c r="M468" s="43" t="str">
        <f>VLOOKUP($H468,'[7]Objective Codes'!$A$4:$F$197,6,FALSE)</f>
        <v>EXTERNAL</v>
      </c>
      <c r="N468" s="43" t="e">
        <f>VLOOKUP(I468,'[7]Subjective Codes'!$C$3:$D$133,2,FALSE)</f>
        <v>#N/A</v>
      </c>
      <c r="O468" s="22"/>
      <c r="P468" s="49"/>
      <c r="Q468" s="44"/>
      <c r="R468" s="44">
        <f t="shared" si="95"/>
        <v>0</v>
      </c>
      <c r="S468" s="45"/>
      <c r="T468" s="45"/>
      <c r="U468" s="45"/>
      <c r="V468" s="45"/>
      <c r="W468" s="49">
        <f t="shared" si="98"/>
        <v>0</v>
      </c>
      <c r="X468" s="49"/>
      <c r="AC468" s="45"/>
      <c r="AD468" s="44">
        <f t="shared" si="94"/>
        <v>0</v>
      </c>
    </row>
    <row r="469" spans="1:30" s="43" customFormat="1" x14ac:dyDescent="0.25">
      <c r="A469" s="45" t="str">
        <f t="shared" si="97"/>
        <v>PTBZB3721 Total</v>
      </c>
      <c r="B469" s="43" t="s">
        <v>903</v>
      </c>
      <c r="C469" s="46" t="s">
        <v>914</v>
      </c>
      <c r="D469" s="43" t="s">
        <v>903</v>
      </c>
      <c r="E469" s="43" t="s">
        <v>0</v>
      </c>
      <c r="F469" s="43" t="s">
        <v>221</v>
      </c>
      <c r="G469" s="43" t="s">
        <v>271</v>
      </c>
      <c r="H469" s="43" t="s">
        <v>133</v>
      </c>
      <c r="I469" s="53">
        <v>3721</v>
      </c>
      <c r="J469" s="48" t="str">
        <f t="shared" ref="J469" si="99">CONCATENATE(H469,I469)</f>
        <v>PTBZB3721</v>
      </c>
      <c r="K469" s="43" t="str">
        <f>VLOOKUP($H469,'[7]Objective Codes'!$A$4:$F$197,4,FALSE)</f>
        <v>POST PRG</v>
      </c>
      <c r="L469" s="43" t="str">
        <f>VLOOKUP($H469,'[7]Objective Codes'!$A$4:$F$197,5,FALSE)</f>
        <v>GENERAL</v>
      </c>
      <c r="M469" s="43" t="str">
        <f>VLOOKUP($H469,'[7]Objective Codes'!$A$4:$F$197,6,FALSE)</f>
        <v>EXTERNAL</v>
      </c>
      <c r="N469" s="43" t="e">
        <f>VLOOKUP(I469,'[7]Subjective Codes'!$C$3:$D$133,2,FALSE)</f>
        <v>#N/A</v>
      </c>
      <c r="O469" s="22"/>
      <c r="P469" s="49"/>
      <c r="Q469" s="44"/>
      <c r="R469" s="44">
        <f t="shared" si="95"/>
        <v>0</v>
      </c>
      <c r="S469" s="45"/>
      <c r="T469" s="45"/>
      <c r="U469" s="45"/>
      <c r="V469" s="45"/>
      <c r="W469" s="49">
        <f t="shared" si="98"/>
        <v>0</v>
      </c>
      <c r="X469" s="49"/>
      <c r="AC469" s="45"/>
      <c r="AD469" s="44">
        <f t="shared" si="94"/>
        <v>0</v>
      </c>
    </row>
    <row r="470" spans="1:30" s="43" customFormat="1" x14ac:dyDescent="0.25">
      <c r="A470" s="45" t="str">
        <f t="shared" si="97"/>
        <v>PTBZB911 Total</v>
      </c>
      <c r="B470" s="43" t="s">
        <v>901</v>
      </c>
      <c r="C470" s="46" t="s">
        <v>914</v>
      </c>
      <c r="D470" s="43" t="s">
        <v>901</v>
      </c>
      <c r="E470" s="43" t="s">
        <v>0</v>
      </c>
      <c r="F470" s="43" t="s">
        <v>221</v>
      </c>
      <c r="G470" s="43" t="s">
        <v>271</v>
      </c>
      <c r="H470" s="43" t="s">
        <v>133</v>
      </c>
      <c r="I470" s="53">
        <v>911</v>
      </c>
      <c r="J470" s="48" t="str">
        <f t="shared" si="96"/>
        <v>PTBZB911</v>
      </c>
      <c r="K470" s="43" t="str">
        <f>VLOOKUP($H470,'[7]Objective Codes'!$A$4:$F$197,4,FALSE)</f>
        <v>POST PRG</v>
      </c>
      <c r="L470" s="43" t="str">
        <f>VLOOKUP($H470,'[7]Objective Codes'!$A$4:$F$197,5,FALSE)</f>
        <v>GENERAL</v>
      </c>
      <c r="M470" s="43" t="str">
        <f>VLOOKUP($H470,'[7]Objective Codes'!$A$4:$F$197,6,FALSE)</f>
        <v>EXTERNAL</v>
      </c>
      <c r="N470" s="43" t="e">
        <f>VLOOKUP(I470,'[7]Subjective Codes'!$C$3:$D$133,2,FALSE)</f>
        <v>#N/A</v>
      </c>
      <c r="O470" s="22"/>
      <c r="P470" s="49"/>
      <c r="Q470" s="44"/>
      <c r="R470" s="44">
        <f t="shared" si="95"/>
        <v>0</v>
      </c>
      <c r="S470" s="45"/>
      <c r="T470" s="45"/>
      <c r="U470" s="45"/>
      <c r="V470" s="45"/>
      <c r="W470" s="49">
        <f t="shared" si="98"/>
        <v>0</v>
      </c>
      <c r="X470" s="49"/>
      <c r="AC470" s="45"/>
      <c r="AD470" s="44">
        <f t="shared" si="94"/>
        <v>0</v>
      </c>
    </row>
    <row r="471" spans="1:30" s="43" customFormat="1" x14ac:dyDescent="0.25">
      <c r="A471" s="45" t="str">
        <f t="shared" si="97"/>
        <v>PTBZB9350 Total</v>
      </c>
      <c r="B471" s="43" t="s">
        <v>837</v>
      </c>
      <c r="C471" s="46" t="s">
        <v>914</v>
      </c>
      <c r="D471" s="43" t="s">
        <v>837</v>
      </c>
      <c r="E471" s="43" t="s">
        <v>14</v>
      </c>
      <c r="F471" s="43" t="s">
        <v>221</v>
      </c>
      <c r="G471" s="43" t="s">
        <v>277</v>
      </c>
      <c r="H471" s="43" t="s">
        <v>133</v>
      </c>
      <c r="I471" s="47" t="s">
        <v>193</v>
      </c>
      <c r="J471" s="48" t="str">
        <f t="shared" si="96"/>
        <v>PTBZB9350</v>
      </c>
      <c r="K471" s="43" t="str">
        <f>VLOOKUP($H471,'[7]Objective Codes'!$A$4:$F$197,4,FALSE)</f>
        <v>POST PRG</v>
      </c>
      <c r="L471" s="43" t="str">
        <f>VLOOKUP($H471,'[7]Objective Codes'!$A$4:$F$197,5,FALSE)</f>
        <v>GENERAL</v>
      </c>
      <c r="M471" s="43" t="str">
        <f>VLOOKUP($H471,'[7]Objective Codes'!$A$4:$F$197,6,FALSE)</f>
        <v>EXTERNAL</v>
      </c>
      <c r="N471" s="43" t="e">
        <f>VLOOKUP(I471,'[7]Subjective Codes'!$C$3:$D$133,2,FALSE)</f>
        <v>#N/A</v>
      </c>
      <c r="O471" s="22"/>
      <c r="P471" s="49"/>
      <c r="Q471" s="44">
        <v>-80000</v>
      </c>
      <c r="R471" s="44">
        <f t="shared" si="95"/>
        <v>-80000</v>
      </c>
      <c r="S471" s="45"/>
      <c r="T471" s="45"/>
      <c r="U471" s="45"/>
      <c r="V471" s="45"/>
      <c r="W471" s="49">
        <f t="shared" si="98"/>
        <v>80000</v>
      </c>
      <c r="X471" s="49"/>
      <c r="AC471" s="45">
        <f>VLOOKUP(A:A,'[9]Bud Info 1.03 11am'!$1:$1048576,11,FALSE)</f>
        <v>-80000</v>
      </c>
      <c r="AD471" s="44">
        <f t="shared" si="94"/>
        <v>0</v>
      </c>
    </row>
    <row r="472" spans="1:30" s="43" customFormat="1" x14ac:dyDescent="0.25">
      <c r="A472" s="45" t="str">
        <f t="shared" si="97"/>
        <v>PTCAA1400 Total</v>
      </c>
      <c r="B472" s="43" t="s">
        <v>904</v>
      </c>
      <c r="C472" s="46" t="s">
        <v>914</v>
      </c>
      <c r="D472" s="43" t="s">
        <v>904</v>
      </c>
      <c r="E472" s="43" t="s">
        <v>14</v>
      </c>
      <c r="F472" s="43" t="s">
        <v>221</v>
      </c>
      <c r="G472" s="43" t="s">
        <v>277</v>
      </c>
      <c r="H472" s="43" t="s">
        <v>337</v>
      </c>
      <c r="I472" s="47" t="s">
        <v>906</v>
      </c>
      <c r="J472" s="48" t="str">
        <f t="shared" si="96"/>
        <v>PTCAA1400</v>
      </c>
      <c r="K472" s="43" t="str">
        <f>VLOOKUP($H472,'[7]Objective Codes'!$A$4:$F$197,4,FALSE)</f>
        <v>LAND ACQUISITION</v>
      </c>
      <c r="L472" s="43" t="str">
        <f>VLOOKUP($H472,'[7]Objective Codes'!$A$4:$F$197,5,FALSE)</f>
        <v>GENERAL</v>
      </c>
      <c r="M472" s="43" t="str">
        <f>VLOOKUP($H472,'[7]Objective Codes'!$A$4:$F$197,6,FALSE)</f>
        <v>GENERAL</v>
      </c>
      <c r="N472" s="43" t="e">
        <f>VLOOKUP(I472,'[7]Subjective Codes'!$C$3:$D$133,2,FALSE)</f>
        <v>#N/A</v>
      </c>
      <c r="O472" s="22"/>
      <c r="P472" s="49"/>
      <c r="Q472" s="44"/>
      <c r="R472" s="44">
        <f t="shared" si="95"/>
        <v>0</v>
      </c>
      <c r="S472" s="45"/>
      <c r="T472" s="45"/>
      <c r="U472" s="45"/>
      <c r="V472" s="45"/>
      <c r="W472" s="49">
        <f t="shared" si="98"/>
        <v>0</v>
      </c>
      <c r="X472" s="49"/>
      <c r="AC472" s="45"/>
      <c r="AD472" s="44">
        <f t="shared" si="94"/>
        <v>0</v>
      </c>
    </row>
    <row r="473" spans="1:30" s="43" customFormat="1" x14ac:dyDescent="0.25">
      <c r="A473" s="45" t="str">
        <f t="shared" si="97"/>
        <v>PTCAA5310 Total</v>
      </c>
      <c r="B473" s="43" t="s">
        <v>905</v>
      </c>
      <c r="C473" s="46" t="s">
        <v>914</v>
      </c>
      <c r="D473" s="43" t="s">
        <v>905</v>
      </c>
      <c r="E473" s="43" t="s">
        <v>14</v>
      </c>
      <c r="F473" s="43" t="s">
        <v>221</v>
      </c>
      <c r="G473" s="43" t="s">
        <v>277</v>
      </c>
      <c r="H473" s="43" t="s">
        <v>337</v>
      </c>
      <c r="I473" s="47" t="s">
        <v>907</v>
      </c>
      <c r="J473" s="48" t="str">
        <f t="shared" si="96"/>
        <v>PTCAA5310</v>
      </c>
      <c r="K473" s="43" t="str">
        <f>VLOOKUP($H473,'[7]Objective Codes'!$A$4:$F$197,4,FALSE)</f>
        <v>LAND ACQUISITION</v>
      </c>
      <c r="L473" s="43" t="str">
        <f>VLOOKUP($H473,'[7]Objective Codes'!$A$4:$F$197,5,FALSE)</f>
        <v>GENERAL</v>
      </c>
      <c r="M473" s="43" t="str">
        <f>VLOOKUP($H473,'[7]Objective Codes'!$A$4:$F$197,6,FALSE)</f>
        <v>GENERAL</v>
      </c>
      <c r="N473" s="43" t="str">
        <f>VLOOKUP(I473,'[7]Subjective Codes'!$C$3:$D$133,2,FALSE)</f>
        <v>COMPENSATION PAYMENTS</v>
      </c>
      <c r="O473" s="22"/>
      <c r="P473" s="49"/>
      <c r="Q473" s="44"/>
      <c r="R473" s="44">
        <f t="shared" si="95"/>
        <v>0</v>
      </c>
      <c r="S473" s="45"/>
      <c r="T473" s="45"/>
      <c r="U473" s="45"/>
      <c r="V473" s="45"/>
      <c r="W473" s="49">
        <f t="shared" si="98"/>
        <v>0</v>
      </c>
      <c r="X473" s="49"/>
      <c r="AC473" s="45"/>
      <c r="AD473" s="44">
        <f t="shared" si="94"/>
        <v>0</v>
      </c>
    </row>
    <row r="474" spans="1:30" s="43" customFormat="1" x14ac:dyDescent="0.25">
      <c r="A474" s="45" t="str">
        <f t="shared" si="97"/>
        <v>PKBAA9402 Total</v>
      </c>
      <c r="B474" s="43" t="s">
        <v>838</v>
      </c>
      <c r="C474" s="46" t="s">
        <v>914</v>
      </c>
      <c r="D474" s="43" t="s">
        <v>838</v>
      </c>
      <c r="E474" s="43" t="s">
        <v>14</v>
      </c>
      <c r="F474" s="43" t="s">
        <v>222</v>
      </c>
      <c r="G474" s="43" t="s">
        <v>222</v>
      </c>
      <c r="H474" s="43" t="s">
        <v>94</v>
      </c>
      <c r="I474" s="47" t="s">
        <v>223</v>
      </c>
      <c r="J474" s="48" t="str">
        <f t="shared" si="96"/>
        <v>PKBAA9402</v>
      </c>
      <c r="K474" s="43" t="str">
        <f>VLOOKUP($H474,'[7]Objective Codes'!$A$4:$F$197,4,FALSE)</f>
        <v>INTEREST</v>
      </c>
      <c r="L474" s="43" t="str">
        <f>VLOOKUP($H474,'[7]Objective Codes'!$A$4:$F$197,5,FALSE)</f>
        <v>GENERAL</v>
      </c>
      <c r="M474" s="43" t="str">
        <f>VLOOKUP($H474,'[7]Objective Codes'!$A$4:$F$197,6,FALSE)</f>
        <v>GENERAL</v>
      </c>
      <c r="N474" s="43" t="e">
        <f>VLOOKUP(I474,'[7]Subjective Codes'!$C$3:$D$133,2,FALSE)</f>
        <v>#N/A</v>
      </c>
      <c r="O474" s="22"/>
      <c r="P474" s="49">
        <f>-840000*$AA$474</f>
        <v>-856800</v>
      </c>
      <c r="Q474" s="49">
        <f>+R514</f>
        <v>-1061800</v>
      </c>
      <c r="R474" s="44">
        <f t="shared" si="95"/>
        <v>-205000</v>
      </c>
      <c r="S474" s="45"/>
      <c r="T474" s="45"/>
      <c r="U474" s="45">
        <f>+Q474*$AA$474</f>
        <v>-1083036</v>
      </c>
      <c r="V474" s="45">
        <f>+U474*AA474</f>
        <v>-1104696.72</v>
      </c>
      <c r="W474" s="49">
        <f t="shared" si="98"/>
        <v>-42896.719999999972</v>
      </c>
      <c r="X474" s="49"/>
      <c r="AA474" s="43">
        <v>1.02</v>
      </c>
      <c r="AC474" s="45">
        <f>VLOOKUP(A:A,'[9]Bud Info 1.03 11am'!$1:$1048576,11,FALSE)</f>
        <v>-1061800</v>
      </c>
      <c r="AD474" s="44">
        <f t="shared" si="94"/>
        <v>0</v>
      </c>
    </row>
    <row r="475" spans="1:30" s="11" customFormat="1" x14ac:dyDescent="0.25">
      <c r="A475" s="29" t="str">
        <f t="shared" si="97"/>
        <v>PKAAA9350 Total</v>
      </c>
      <c r="B475" s="11" t="s">
        <v>839</v>
      </c>
      <c r="C475" s="27" t="s">
        <v>914</v>
      </c>
      <c r="D475" s="11" t="s">
        <v>839</v>
      </c>
      <c r="H475" s="32" t="s">
        <v>345</v>
      </c>
      <c r="I475" s="33" t="s">
        <v>193</v>
      </c>
      <c r="J475" s="28" t="str">
        <f t="shared" si="96"/>
        <v>PKAAA9350</v>
      </c>
      <c r="K475" s="11" t="str">
        <f>VLOOKUP($H475,'[7]Objective Codes'!$A$4:$F$197,4,FALSE)</f>
        <v>CONTINGENCY SUMS</v>
      </c>
      <c r="L475" s="11" t="str">
        <f>VLOOKUP($H475,'[7]Objective Codes'!$A$4:$F$197,5,FALSE)</f>
        <v>CAPITAL WORKS RCCO</v>
      </c>
      <c r="M475" s="11" t="str">
        <f>VLOOKUP($H475,'[7]Objective Codes'!$A$4:$F$197,6,FALSE)</f>
        <v>IMPAIRMENT SMGFB</v>
      </c>
      <c r="N475" s="11" t="e">
        <f>VLOOKUP(I475,'[7]Subjective Codes'!$C$3:$D$133,2,FALSE)</f>
        <v>#N/A</v>
      </c>
      <c r="O475" s="22"/>
      <c r="P475" s="49"/>
      <c r="Q475" s="44"/>
      <c r="R475" s="44">
        <f t="shared" si="95"/>
        <v>0</v>
      </c>
      <c r="S475" s="45"/>
      <c r="T475" s="45"/>
      <c r="U475" s="45"/>
      <c r="V475" s="45"/>
      <c r="W475" s="49">
        <f t="shared" si="98"/>
        <v>0</v>
      </c>
      <c r="X475" s="49"/>
      <c r="AC475" s="45"/>
      <c r="AD475" s="44">
        <f t="shared" si="94"/>
        <v>0</v>
      </c>
    </row>
    <row r="476" spans="1:30" s="43" customFormat="1" x14ac:dyDescent="0.25">
      <c r="A476" s="45" t="str">
        <f t="shared" si="97"/>
        <v>PKCAA9400 Total</v>
      </c>
      <c r="B476" s="43" t="s">
        <v>840</v>
      </c>
      <c r="C476" s="46" t="s">
        <v>914</v>
      </c>
      <c r="D476" s="43" t="s">
        <v>840</v>
      </c>
      <c r="E476" s="43" t="s">
        <v>14</v>
      </c>
      <c r="F476" s="43" t="s">
        <v>230</v>
      </c>
      <c r="G476" s="43" t="s">
        <v>230</v>
      </c>
      <c r="H476" s="43" t="s">
        <v>95</v>
      </c>
      <c r="I476" s="47" t="s">
        <v>189</v>
      </c>
      <c r="J476" s="48" t="str">
        <f t="shared" si="96"/>
        <v>PKCAA9400</v>
      </c>
      <c r="K476" s="43" t="str">
        <f>VLOOKUP($H476,'[7]Objective Codes'!$A$4:$F$197,4,FALSE)</f>
        <v>DIVIDENDS</v>
      </c>
      <c r="L476" s="43" t="str">
        <f>VLOOKUP($H476,'[7]Objective Codes'!$A$4:$F$197,5,FALSE)</f>
        <v>GENERAL</v>
      </c>
      <c r="M476" s="43" t="str">
        <f>VLOOKUP($H476,'[7]Objective Codes'!$A$4:$F$197,6,FALSE)</f>
        <v>GENERAL</v>
      </c>
      <c r="N476" s="43" t="e">
        <f>VLOOKUP(I476,'[7]Subjective Codes'!$C$3:$D$133,2,FALSE)</f>
        <v>#N/A</v>
      </c>
      <c r="O476" s="22"/>
      <c r="P476" s="49"/>
      <c r="Q476" s="44"/>
      <c r="R476" s="44">
        <f t="shared" si="95"/>
        <v>0</v>
      </c>
      <c r="S476" s="45"/>
      <c r="T476" s="45"/>
      <c r="U476" s="45"/>
      <c r="V476" s="45"/>
      <c r="W476" s="49">
        <f t="shared" si="98"/>
        <v>0</v>
      </c>
      <c r="X476" s="49"/>
      <c r="AC476" s="45"/>
      <c r="AD476" s="44">
        <f t="shared" si="94"/>
        <v>0</v>
      </c>
    </row>
    <row r="477" spans="1:30" s="43" customFormat="1" x14ac:dyDescent="0.25">
      <c r="A477" s="45" t="str">
        <f t="shared" si="97"/>
        <v>PKDAA7200 Total</v>
      </c>
      <c r="B477" s="43" t="s">
        <v>841</v>
      </c>
      <c r="C477" s="46" t="s">
        <v>914</v>
      </c>
      <c r="D477" s="43" t="s">
        <v>841</v>
      </c>
      <c r="E477" s="43" t="s">
        <v>0</v>
      </c>
      <c r="F477" s="43" t="s">
        <v>224</v>
      </c>
      <c r="G477" s="43" t="s">
        <v>224</v>
      </c>
      <c r="H477" s="43" t="s">
        <v>96</v>
      </c>
      <c r="I477" s="47" t="s">
        <v>225</v>
      </c>
      <c r="J477" s="48" t="str">
        <f t="shared" si="96"/>
        <v>PKDAA7200</v>
      </c>
      <c r="K477" s="43" t="str">
        <f>VLOOKUP($H477,'[7]Objective Codes'!$A$4:$F$197,4,FALSE)</f>
        <v>TFR FROM ASSET MGT REV.ACT.</v>
      </c>
      <c r="L477" s="43" t="str">
        <f>VLOOKUP($H477,'[7]Objective Codes'!$A$4:$F$197,5,FALSE)</f>
        <v>GENERAL</v>
      </c>
      <c r="M477" s="43" t="str">
        <f>VLOOKUP($H477,'[7]Objective Codes'!$A$4:$F$197,6,FALSE)</f>
        <v>GENERAL</v>
      </c>
      <c r="N477" s="43" t="str">
        <f>VLOOKUP(I477,'[7]Subjective Codes'!$C$3:$D$133,2,FALSE)</f>
        <v>INTEREST                       .</v>
      </c>
      <c r="O477" s="22"/>
      <c r="P477" s="49"/>
      <c r="Q477" s="44"/>
      <c r="R477" s="44">
        <f t="shared" si="95"/>
        <v>0</v>
      </c>
      <c r="S477" s="45"/>
      <c r="T477" s="45"/>
      <c r="U477" s="45"/>
      <c r="V477" s="45"/>
      <c r="W477" s="49">
        <f t="shared" si="98"/>
        <v>0</v>
      </c>
      <c r="X477" s="49"/>
      <c r="AC477" s="45">
        <f>VLOOKUP(A:A,'[9]Bud Info 1.03 11am'!$1:$1048576,11,FALSE)</f>
        <v>0</v>
      </c>
      <c r="AD477" s="44">
        <f t="shared" si="94"/>
        <v>0</v>
      </c>
    </row>
    <row r="478" spans="1:30" s="43" customFormat="1" x14ac:dyDescent="0.25">
      <c r="A478" s="45" t="str">
        <f t="shared" si="97"/>
        <v>PKDAA7700 Total</v>
      </c>
      <c r="B478" s="43" t="s">
        <v>842</v>
      </c>
      <c r="C478" s="46" t="s">
        <v>914</v>
      </c>
      <c r="D478" s="43" t="s">
        <v>842</v>
      </c>
      <c r="E478" s="43" t="s">
        <v>0</v>
      </c>
      <c r="F478" s="43" t="s">
        <v>224</v>
      </c>
      <c r="G478" s="43" t="s">
        <v>224</v>
      </c>
      <c r="H478" s="43" t="s">
        <v>96</v>
      </c>
      <c r="I478" s="47" t="s">
        <v>226</v>
      </c>
      <c r="J478" s="48" t="str">
        <f t="shared" si="96"/>
        <v>PKDAA7700</v>
      </c>
      <c r="K478" s="43" t="str">
        <f>VLOOKUP($H478,'[7]Objective Codes'!$A$4:$F$197,4,FALSE)</f>
        <v>TFR FROM ASSET MGT REV.ACT.</v>
      </c>
      <c r="L478" s="43" t="str">
        <f>VLOOKUP($H478,'[7]Objective Codes'!$A$4:$F$197,5,FALSE)</f>
        <v>GENERAL</v>
      </c>
      <c r="M478" s="43" t="str">
        <f>VLOOKUP($H478,'[7]Objective Codes'!$A$4:$F$197,6,FALSE)</f>
        <v>GENERAL</v>
      </c>
      <c r="N478" s="43" t="str">
        <f>VLOOKUP(I478,'[7]Subjective Codes'!$C$3:$D$133,2,FALSE)</f>
        <v>P.W.L.B.</v>
      </c>
      <c r="O478" s="22"/>
      <c r="P478" s="49"/>
      <c r="Q478" s="44">
        <v>1329574</v>
      </c>
      <c r="R478" s="44">
        <f t="shared" si="95"/>
        <v>1329574</v>
      </c>
      <c r="S478" s="45"/>
      <c r="T478" s="45"/>
      <c r="U478" s="45"/>
      <c r="V478" s="45"/>
      <c r="W478" s="49">
        <f t="shared" si="98"/>
        <v>-1329574</v>
      </c>
      <c r="X478" s="49"/>
      <c r="AC478" s="45">
        <f>VLOOKUP(A:A,'[9]Bud Info 1.03 11am'!$1:$1048576,11,FALSE)</f>
        <v>1329574</v>
      </c>
      <c r="AD478" s="44">
        <f t="shared" si="94"/>
        <v>0</v>
      </c>
    </row>
    <row r="479" spans="1:30" s="43" customFormat="1" x14ac:dyDescent="0.25">
      <c r="A479" s="45" t="str">
        <f t="shared" si="97"/>
        <v>PKEAA7005 Total</v>
      </c>
      <c r="B479" s="43" t="s">
        <v>843</v>
      </c>
      <c r="C479" s="46" t="s">
        <v>914</v>
      </c>
      <c r="D479" s="43" t="s">
        <v>843</v>
      </c>
      <c r="E479" s="43" t="s">
        <v>0</v>
      </c>
      <c r="F479" s="43" t="s">
        <v>288</v>
      </c>
      <c r="G479" s="43" t="s">
        <v>288</v>
      </c>
      <c r="H479" s="52" t="s">
        <v>326</v>
      </c>
      <c r="I479" s="54" t="s">
        <v>343</v>
      </c>
      <c r="J479" s="48" t="str">
        <f t="shared" si="96"/>
        <v>PKEAA7005</v>
      </c>
      <c r="K479" s="43" t="str">
        <f>VLOOKUP($H479,'[7]Objective Codes'!$A$4:$F$197,4,FALSE)</f>
        <v>CONT.TO CAPITAL RESERVE</v>
      </c>
      <c r="L479" s="43" t="str">
        <f>VLOOKUP($H479,'[7]Objective Codes'!$A$4:$F$197,5,FALSE)</f>
        <v>GENERAL</v>
      </c>
      <c r="M479" s="43" t="str">
        <f>VLOOKUP($H479,'[7]Objective Codes'!$A$4:$F$197,6,FALSE)</f>
        <v>GENERAL</v>
      </c>
      <c r="N479" s="43" t="str">
        <f>VLOOKUP(I479,'[7]Subjective Codes'!$C$3:$D$133,2,FALSE)</f>
        <v>IMPAIRMENT</v>
      </c>
      <c r="O479" s="22"/>
      <c r="P479" s="49"/>
      <c r="Q479" s="44"/>
      <c r="R479" s="44">
        <f t="shared" si="95"/>
        <v>0</v>
      </c>
      <c r="S479" s="45"/>
      <c r="T479" s="45"/>
      <c r="U479" s="45"/>
      <c r="V479" s="45"/>
      <c r="W479" s="49">
        <f t="shared" si="98"/>
        <v>0</v>
      </c>
      <c r="X479" s="49"/>
      <c r="AC479" s="45"/>
      <c r="AD479" s="44"/>
    </row>
    <row r="480" spans="1:30" s="43" customFormat="1" x14ac:dyDescent="0.25">
      <c r="A480" s="45" t="str">
        <f t="shared" si="97"/>
        <v>PKEAA7110 Total</v>
      </c>
      <c r="B480" s="43" t="s">
        <v>844</v>
      </c>
      <c r="C480" s="46" t="s">
        <v>914</v>
      </c>
      <c r="D480" s="43" t="s">
        <v>844</v>
      </c>
      <c r="E480" s="43" t="s">
        <v>0</v>
      </c>
      <c r="F480" s="43" t="s">
        <v>288</v>
      </c>
      <c r="G480" s="43" t="s">
        <v>288</v>
      </c>
      <c r="H480" s="52" t="s">
        <v>326</v>
      </c>
      <c r="I480" s="53">
        <v>7110</v>
      </c>
      <c r="J480" s="48" t="str">
        <f t="shared" si="96"/>
        <v>PKEAA7110</v>
      </c>
      <c r="K480" s="43" t="str">
        <f>VLOOKUP($H480,'[7]Objective Codes'!$A$4:$F$197,4,FALSE)</f>
        <v>CONT.TO CAPITAL RESERVE</v>
      </c>
      <c r="L480" s="43" t="str">
        <f>VLOOKUP($H480,'[7]Objective Codes'!$A$4:$F$197,5,FALSE)</f>
        <v>GENERAL</v>
      </c>
      <c r="M480" s="43" t="str">
        <f>VLOOKUP($H480,'[7]Objective Codes'!$A$4:$F$197,6,FALSE)</f>
        <v>GENERAL</v>
      </c>
      <c r="N480" s="43" t="e">
        <f>VLOOKUP(I480,'[7]Subjective Codes'!$C$3:$D$133,2,FALSE)</f>
        <v>#N/A</v>
      </c>
      <c r="O480" s="22"/>
      <c r="P480" s="49"/>
      <c r="Q480" s="44"/>
      <c r="R480" s="44">
        <f t="shared" si="95"/>
        <v>0</v>
      </c>
      <c r="S480" s="45"/>
      <c r="T480" s="45"/>
      <c r="U480" s="45"/>
      <c r="V480" s="45"/>
      <c r="W480" s="49">
        <f t="shared" si="98"/>
        <v>0</v>
      </c>
      <c r="X480" s="49"/>
      <c r="AC480" s="45"/>
    </row>
    <row r="481" spans="1:29" s="43" customFormat="1" x14ac:dyDescent="0.25">
      <c r="A481" s="45" t="str">
        <f t="shared" si="97"/>
        <v>PKEAA7800 Total</v>
      </c>
      <c r="B481" s="43" t="s">
        <v>845</v>
      </c>
      <c r="C481" s="46" t="s">
        <v>914</v>
      </c>
      <c r="D481" s="43" t="s">
        <v>845</v>
      </c>
      <c r="E481" s="43" t="s">
        <v>0</v>
      </c>
      <c r="F481" s="43" t="s">
        <v>288</v>
      </c>
      <c r="G481" s="43" t="s">
        <v>288</v>
      </c>
      <c r="H481" s="52" t="s">
        <v>326</v>
      </c>
      <c r="I481" s="53">
        <v>7800</v>
      </c>
      <c r="J481" s="48" t="str">
        <f t="shared" si="96"/>
        <v>PKEAA7800</v>
      </c>
      <c r="K481" s="43" t="str">
        <f>VLOOKUP($H481,'[7]Objective Codes'!$A$4:$F$197,4,FALSE)</f>
        <v>CONT.TO CAPITAL RESERVE</v>
      </c>
      <c r="L481" s="43" t="str">
        <f>VLOOKUP($H481,'[7]Objective Codes'!$A$4:$F$197,5,FALSE)</f>
        <v>GENERAL</v>
      </c>
      <c r="M481" s="43" t="str">
        <f>VLOOKUP($H481,'[7]Objective Codes'!$A$4:$F$197,6,FALSE)</f>
        <v>GENERAL</v>
      </c>
      <c r="N481" s="43" t="e">
        <f>VLOOKUP(I481,'[7]Subjective Codes'!$C$3:$D$133,2,FALSE)</f>
        <v>#N/A</v>
      </c>
      <c r="O481" s="22"/>
      <c r="P481" s="49"/>
      <c r="Q481" s="44"/>
      <c r="R481" s="44">
        <f t="shared" si="95"/>
        <v>0</v>
      </c>
      <c r="S481" s="45"/>
      <c r="T481" s="45"/>
      <c r="U481" s="45"/>
      <c r="V481" s="45"/>
      <c r="W481" s="49">
        <f t="shared" si="98"/>
        <v>0</v>
      </c>
      <c r="X481" s="49"/>
      <c r="AC481" s="45"/>
    </row>
    <row r="482" spans="1:29" s="43" customFormat="1" x14ac:dyDescent="0.25">
      <c r="A482" s="45" t="str">
        <f t="shared" si="97"/>
        <v>PKGAA4610 Total</v>
      </c>
      <c r="B482" s="43" t="s">
        <v>846</v>
      </c>
      <c r="C482" s="46" t="s">
        <v>914</v>
      </c>
      <c r="D482" s="43" t="s">
        <v>846</v>
      </c>
      <c r="E482" s="43" t="s">
        <v>0</v>
      </c>
      <c r="F482" s="43" t="s">
        <v>242</v>
      </c>
      <c r="G482" s="43" t="s">
        <v>242</v>
      </c>
      <c r="H482" s="52" t="s">
        <v>341</v>
      </c>
      <c r="I482" s="53">
        <v>4610</v>
      </c>
      <c r="J482" s="48" t="str">
        <f t="shared" si="96"/>
        <v>PKGAA4610</v>
      </c>
      <c r="K482" s="43" t="str">
        <f>VLOOKUP($H482,'[7]Objective Codes'!$A$4:$F$197,4,FALSE)</f>
        <v>CONTRIBUTION TO SINKING FUND</v>
      </c>
      <c r="L482" s="43" t="str">
        <f>VLOOKUP($H482,'[7]Objective Codes'!$A$4:$F$197,5,FALSE)</f>
        <v>GENERAL</v>
      </c>
      <c r="M482" s="43" t="str">
        <f>VLOOKUP($H482,'[7]Objective Codes'!$A$4:$F$197,6,FALSE)</f>
        <v>GENERAL</v>
      </c>
      <c r="N482" s="43" t="e">
        <f>VLOOKUP(I482,'[7]Subjective Codes'!$C$3:$D$133,2,FALSE)</f>
        <v>#N/A</v>
      </c>
      <c r="O482" s="22"/>
      <c r="P482" s="49"/>
      <c r="Q482" s="44"/>
      <c r="R482" s="44">
        <f t="shared" si="95"/>
        <v>0</v>
      </c>
      <c r="S482" s="45"/>
      <c r="T482" s="45"/>
      <c r="U482" s="45"/>
      <c r="V482" s="45"/>
      <c r="W482" s="49">
        <f t="shared" si="98"/>
        <v>0</v>
      </c>
      <c r="X482" s="49"/>
      <c r="AC482" s="45"/>
    </row>
    <row r="483" spans="1:29" s="43" customFormat="1" x14ac:dyDescent="0.25">
      <c r="A483" s="45" t="str">
        <f t="shared" si="97"/>
        <v>PKHAA9302 Total</v>
      </c>
      <c r="B483" s="43" t="s">
        <v>847</v>
      </c>
      <c r="C483" s="46" t="s">
        <v>914</v>
      </c>
      <c r="D483" s="43" t="s">
        <v>847</v>
      </c>
      <c r="E483" s="43" t="s">
        <v>14</v>
      </c>
      <c r="F483" s="43" t="s">
        <v>240</v>
      </c>
      <c r="G483" s="43" t="s">
        <v>240</v>
      </c>
      <c r="H483" s="52" t="s">
        <v>342</v>
      </c>
      <c r="I483" s="53">
        <v>9302</v>
      </c>
      <c r="J483" s="48" t="str">
        <f t="shared" si="96"/>
        <v>PKHAA9302</v>
      </c>
      <c r="K483" s="43" t="str">
        <f>VLOOKUP($H483,'[7]Objective Codes'!$A$4:$F$197,4,FALSE)</f>
        <v>CONT TO ADVISORS COST</v>
      </c>
      <c r="L483" s="43" t="str">
        <f>VLOOKUP($H483,'[7]Objective Codes'!$A$4:$F$197,5,FALSE)</f>
        <v>GENERAL</v>
      </c>
      <c r="M483" s="43" t="str">
        <f>VLOOKUP($H483,'[7]Objective Codes'!$A$4:$F$197,6,FALSE)</f>
        <v>GENERAL</v>
      </c>
      <c r="N483" s="43" t="e">
        <f>VLOOKUP(I483,'[7]Subjective Codes'!$C$3:$D$133,2,FALSE)</f>
        <v>#N/A</v>
      </c>
      <c r="O483" s="22"/>
      <c r="P483" s="49"/>
      <c r="Q483" s="44"/>
      <c r="R483" s="44">
        <f t="shared" si="95"/>
        <v>0</v>
      </c>
      <c r="S483" s="45"/>
      <c r="T483" s="45"/>
      <c r="U483" s="45"/>
      <c r="V483" s="45"/>
      <c r="W483" s="49">
        <f t="shared" si="98"/>
        <v>0</v>
      </c>
      <c r="X483" s="49"/>
      <c r="AC483" s="45"/>
    </row>
    <row r="484" spans="1:29" s="43" customFormat="1" x14ac:dyDescent="0.25">
      <c r="A484" s="45" t="str">
        <f t="shared" si="97"/>
        <v>PGAAA4620 Total</v>
      </c>
      <c r="B484" s="43" t="s">
        <v>848</v>
      </c>
      <c r="C484" s="46" t="s">
        <v>914</v>
      </c>
      <c r="D484" s="43" t="s">
        <v>848</v>
      </c>
      <c r="E484" s="43" t="s">
        <v>0</v>
      </c>
      <c r="F484" s="43" t="s">
        <v>227</v>
      </c>
      <c r="G484" s="43" t="s">
        <v>227</v>
      </c>
      <c r="H484" s="52" t="s">
        <v>228</v>
      </c>
      <c r="I484" s="53">
        <v>4620</v>
      </c>
      <c r="J484" s="48" t="str">
        <f t="shared" si="96"/>
        <v>PGAAA4620</v>
      </c>
      <c r="K484" s="43" t="str">
        <f>VLOOKUP($H484,'[7]Objective Codes'!$A$4:$F$197,4,FALSE)</f>
        <v>GAS RIGHTS</v>
      </c>
      <c r="L484" s="43" t="str">
        <f>VLOOKUP($H484,'[7]Objective Codes'!$A$4:$F$197,5,FALSE)</f>
        <v>GENERAL</v>
      </c>
      <c r="M484" s="43" t="str">
        <f>VLOOKUP($H484,'[7]Objective Codes'!$A$4:$F$197,6,FALSE)</f>
        <v>GENERAL</v>
      </c>
      <c r="N484" s="43" t="e">
        <f>VLOOKUP(I484,'[7]Subjective Codes'!$C$3:$D$133,2,FALSE)</f>
        <v>#N/A</v>
      </c>
      <c r="O484" s="22"/>
      <c r="P484" s="49"/>
      <c r="Q484" s="44"/>
      <c r="R484" s="44">
        <f t="shared" si="95"/>
        <v>0</v>
      </c>
      <c r="S484" s="45"/>
      <c r="T484" s="45"/>
      <c r="U484" s="45"/>
      <c r="V484" s="45"/>
      <c r="W484" s="49">
        <f t="shared" si="98"/>
        <v>0</v>
      </c>
      <c r="X484" s="49"/>
      <c r="AC484" s="45"/>
    </row>
    <row r="485" spans="1:29" s="43" customFormat="1" x14ac:dyDescent="0.25">
      <c r="A485" s="45" t="str">
        <f t="shared" si="97"/>
        <v>PUAAA4400 Total</v>
      </c>
      <c r="B485" s="43" t="s">
        <v>908</v>
      </c>
      <c r="C485" s="46" t="s">
        <v>914</v>
      </c>
      <c r="D485" s="43" t="s">
        <v>908</v>
      </c>
      <c r="F485" s="43" t="s">
        <v>220</v>
      </c>
      <c r="G485" s="43" t="s">
        <v>220</v>
      </c>
      <c r="H485" s="52" t="s">
        <v>285</v>
      </c>
      <c r="I485" s="53">
        <v>4400</v>
      </c>
      <c r="J485" s="48" t="str">
        <f t="shared" si="96"/>
        <v>PUAAA4400</v>
      </c>
      <c r="K485" s="43" t="str">
        <f>VLOOKUP($H485,'[7]Objective Codes'!$A$4:$F$197,4,FALSE)</f>
        <v>GENERAL</v>
      </c>
      <c r="L485" s="43" t="str">
        <f>VLOOKUP($H485,'[7]Objective Codes'!$A$4:$F$197,5,FALSE)</f>
        <v>GENERAL</v>
      </c>
      <c r="M485" s="43" t="str">
        <f>VLOOKUP($H485,'[7]Objective Codes'!$A$4:$F$197,6,FALSE)</f>
        <v>GENERAL</v>
      </c>
      <c r="N485" s="43" t="e">
        <f>VLOOKUP(I485,'[7]Subjective Codes'!$C$3:$D$133,2,FALSE)</f>
        <v>#N/A</v>
      </c>
      <c r="O485" s="22"/>
      <c r="P485" s="49"/>
      <c r="Q485" s="44"/>
      <c r="R485" s="44">
        <f t="shared" si="95"/>
        <v>0</v>
      </c>
      <c r="S485" s="45"/>
      <c r="T485" s="45"/>
      <c r="U485" s="45"/>
      <c r="V485" s="45"/>
      <c r="W485" s="49">
        <f t="shared" si="98"/>
        <v>0</v>
      </c>
      <c r="X485" s="49"/>
      <c r="AC485" s="45"/>
    </row>
    <row r="486" spans="1:29" s="43" customFormat="1" x14ac:dyDescent="0.25">
      <c r="A486" s="45" t="str">
        <f t="shared" si="97"/>
        <v>PVBAA3320 Total</v>
      </c>
      <c r="B486" s="43" t="s">
        <v>909</v>
      </c>
      <c r="C486" s="46" t="s">
        <v>914</v>
      </c>
      <c r="D486" s="43" t="s">
        <v>909</v>
      </c>
      <c r="E486" s="43" t="s">
        <v>0</v>
      </c>
      <c r="F486" s="43" t="s">
        <v>145</v>
      </c>
      <c r="G486" s="43" t="s">
        <v>4</v>
      </c>
      <c r="H486" s="52" t="s">
        <v>254</v>
      </c>
      <c r="I486" s="53">
        <v>3320</v>
      </c>
      <c r="J486" s="48" t="str">
        <f t="shared" si="96"/>
        <v>PVBAA3320</v>
      </c>
      <c r="K486" s="43" t="str">
        <f>VLOOKUP($H486,'[7]Objective Codes'!$A$4:$F$197,4,FALSE)</f>
        <v>MWDA PERMIT SCHEME</v>
      </c>
      <c r="L486" s="43" t="str">
        <f>VLOOKUP($H486,'[7]Objective Codes'!$A$4:$F$197,5,FALSE)</f>
        <v>OTHER</v>
      </c>
      <c r="M486" s="43" t="str">
        <f>VLOOKUP($H486,'[7]Objective Codes'!$A$4:$F$197,6,FALSE)</f>
        <v>GENERAL</v>
      </c>
      <c r="N486" s="43" t="e">
        <f>VLOOKUP(I486,'[7]Subjective Codes'!$C$3:$D$133,2,FALSE)</f>
        <v>#N/A</v>
      </c>
      <c r="O486" s="22"/>
      <c r="P486" s="49"/>
      <c r="Q486" s="44"/>
      <c r="R486" s="44">
        <f t="shared" si="95"/>
        <v>0</v>
      </c>
      <c r="S486" s="45"/>
      <c r="T486" s="45"/>
      <c r="U486" s="45"/>
      <c r="V486" s="45"/>
      <c r="W486" s="49">
        <f t="shared" si="98"/>
        <v>0</v>
      </c>
      <c r="X486" s="49"/>
      <c r="AC486" s="45"/>
    </row>
    <row r="487" spans="1:29" s="43" customFormat="1" x14ac:dyDescent="0.25">
      <c r="A487" s="45" t="str">
        <f t="shared" si="97"/>
        <v>PVCAA3320 Total</v>
      </c>
      <c r="B487" s="43" t="s">
        <v>910</v>
      </c>
      <c r="C487" s="46" t="s">
        <v>914</v>
      </c>
      <c r="D487" s="43" t="s">
        <v>910</v>
      </c>
      <c r="E487" s="43" t="s">
        <v>0</v>
      </c>
      <c r="F487" s="43" t="s">
        <v>145</v>
      </c>
      <c r="G487" s="43" t="s">
        <v>283</v>
      </c>
      <c r="H487" s="52" t="s">
        <v>255</v>
      </c>
      <c r="I487" s="53">
        <v>3320</v>
      </c>
      <c r="J487" s="48" t="str">
        <f t="shared" si="96"/>
        <v>PVCAA3320</v>
      </c>
      <c r="K487" s="43" t="str">
        <f>VLOOKUP($H487,'[7]Objective Codes'!$A$4:$F$197,4,FALSE)</f>
        <v>MWDA PERMIT SCHEME</v>
      </c>
      <c r="L487" s="43" t="str">
        <f>VLOOKUP($H487,'[7]Objective Codes'!$A$4:$F$197,5,FALSE)</f>
        <v>IT</v>
      </c>
      <c r="M487" s="43" t="str">
        <f>VLOOKUP($H487,'[7]Objective Codes'!$A$4:$F$197,6,FALSE)</f>
        <v>GENERAL</v>
      </c>
      <c r="N487" s="43" t="e">
        <f>VLOOKUP(I487,'[7]Subjective Codes'!$C$3:$D$133,2,FALSE)</f>
        <v>#N/A</v>
      </c>
      <c r="O487" s="22"/>
      <c r="P487" s="49"/>
      <c r="Q487" s="44"/>
      <c r="R487" s="44">
        <f t="shared" si="95"/>
        <v>0</v>
      </c>
      <c r="S487" s="45"/>
      <c r="T487" s="45"/>
      <c r="U487" s="45"/>
      <c r="V487" s="45"/>
      <c r="W487" s="49">
        <f t="shared" si="98"/>
        <v>0</v>
      </c>
      <c r="X487" s="49"/>
      <c r="AC487" s="45"/>
    </row>
    <row r="488" spans="1:29" s="43" customFormat="1" x14ac:dyDescent="0.25">
      <c r="A488" s="45" t="str">
        <f t="shared" si="97"/>
        <v>PVCAA3610 Total</v>
      </c>
      <c r="B488" s="43" t="s">
        <v>911</v>
      </c>
      <c r="C488" s="46" t="s">
        <v>914</v>
      </c>
      <c r="D488" s="43" t="s">
        <v>911</v>
      </c>
      <c r="E488" s="43" t="s">
        <v>0</v>
      </c>
      <c r="F488" s="43" t="s">
        <v>145</v>
      </c>
      <c r="G488" s="43" t="s">
        <v>283</v>
      </c>
      <c r="H488" s="52" t="s">
        <v>255</v>
      </c>
      <c r="I488" s="53">
        <v>3610</v>
      </c>
      <c r="J488" s="48" t="str">
        <f t="shared" si="96"/>
        <v>PVCAA3610</v>
      </c>
      <c r="K488" s="43" t="str">
        <f>VLOOKUP($H488,'[7]Objective Codes'!$A$4:$F$197,4,FALSE)</f>
        <v>MWDA PERMIT SCHEME</v>
      </c>
      <c r="L488" s="43" t="str">
        <f>VLOOKUP($H488,'[7]Objective Codes'!$A$4:$F$197,5,FALSE)</f>
        <v>IT</v>
      </c>
      <c r="M488" s="43" t="str">
        <f>VLOOKUP($H488,'[7]Objective Codes'!$A$4:$F$197,6,FALSE)</f>
        <v>GENERAL</v>
      </c>
      <c r="N488" s="43" t="e">
        <f>VLOOKUP(I488,'[7]Subjective Codes'!$C$3:$D$133,2,FALSE)</f>
        <v>#N/A</v>
      </c>
      <c r="O488" s="22"/>
      <c r="P488" s="49"/>
      <c r="Q488" s="44"/>
      <c r="R488" s="44">
        <f t="shared" si="95"/>
        <v>0</v>
      </c>
      <c r="S488" s="45"/>
      <c r="T488" s="45"/>
      <c r="U488" s="45"/>
      <c r="V488" s="45"/>
      <c r="W488" s="49">
        <f t="shared" si="98"/>
        <v>0</v>
      </c>
      <c r="X488" s="49"/>
      <c r="AC488" s="45"/>
    </row>
    <row r="489" spans="1:29" s="43" customFormat="1" x14ac:dyDescent="0.25">
      <c r="A489" s="45" t="str">
        <f t="shared" si="97"/>
        <v>PVDAA4400 Total</v>
      </c>
      <c r="B489" s="43" t="s">
        <v>912</v>
      </c>
      <c r="C489" s="46" t="s">
        <v>914</v>
      </c>
      <c r="D489" s="43" t="s">
        <v>912</v>
      </c>
      <c r="F489" s="43" t="s">
        <v>190</v>
      </c>
      <c r="G489" s="43" t="s">
        <v>283</v>
      </c>
      <c r="H489" s="52" t="s">
        <v>256</v>
      </c>
      <c r="I489" s="53">
        <v>4400</v>
      </c>
      <c r="J489" s="48" t="str">
        <f t="shared" si="96"/>
        <v>PVDAA4400</v>
      </c>
      <c r="K489" s="43" t="str">
        <f>VLOOKUP($H489,'[7]Objective Codes'!$A$4:$F$197,4,FALSE)</f>
        <v>MWDA PERMIT SCHEME</v>
      </c>
      <c r="L489" s="43" t="str">
        <f>VLOOKUP($H489,'[7]Objective Codes'!$A$4:$F$197,5,FALSE)</f>
        <v>COMMUNICATIONS</v>
      </c>
      <c r="M489" s="43" t="str">
        <f>VLOOKUP($H489,'[7]Objective Codes'!$A$4:$F$197,6,FALSE)</f>
        <v>GENERAL</v>
      </c>
      <c r="N489" s="43" t="e">
        <f>VLOOKUP(I489,'[7]Subjective Codes'!$C$3:$D$133,2,FALSE)</f>
        <v>#N/A</v>
      </c>
      <c r="O489" s="22"/>
      <c r="P489" s="49"/>
      <c r="Q489" s="44"/>
      <c r="R489" s="44">
        <f t="shared" si="95"/>
        <v>0</v>
      </c>
      <c r="S489" s="45"/>
      <c r="T489" s="45"/>
      <c r="U489" s="45"/>
      <c r="V489" s="45"/>
      <c r="W489" s="49">
        <f t="shared" si="98"/>
        <v>0</v>
      </c>
      <c r="X489" s="49"/>
      <c r="AC489" s="45"/>
    </row>
    <row r="490" spans="1:29" s="43" customFormat="1" x14ac:dyDescent="0.25">
      <c r="A490" s="45" t="str">
        <f t="shared" si="97"/>
        <v>PVEAA3922 Total</v>
      </c>
      <c r="B490" s="43" t="s">
        <v>913</v>
      </c>
      <c r="C490" s="46" t="s">
        <v>914</v>
      </c>
      <c r="D490" s="43" t="s">
        <v>913</v>
      </c>
      <c r="E490" s="43" t="s">
        <v>0</v>
      </c>
      <c r="F490" s="43" t="s">
        <v>218</v>
      </c>
      <c r="G490" s="43" t="s">
        <v>219</v>
      </c>
      <c r="H490" s="52" t="s">
        <v>312</v>
      </c>
      <c r="I490" s="53">
        <v>3922</v>
      </c>
      <c r="J490" s="48" t="str">
        <f t="shared" si="96"/>
        <v>PVEAA3922</v>
      </c>
      <c r="K490" s="43" t="str">
        <f>VLOOKUP($H490,'[7]Objective Codes'!$A$4:$F$197,4,FALSE)</f>
        <v>GENERAL</v>
      </c>
      <c r="L490" s="43" t="str">
        <f>VLOOKUP($H490,'[7]Objective Codes'!$A$4:$F$197,5,FALSE)</f>
        <v>GENERAL</v>
      </c>
      <c r="M490" s="43" t="str">
        <f>VLOOKUP($H490,'[7]Objective Codes'!$A$4:$F$197,6,FALSE)</f>
        <v>GENERAL</v>
      </c>
      <c r="N490" s="43" t="e">
        <f>VLOOKUP(I490,'[7]Subjective Codes'!$C$3:$D$133,2,FALSE)</f>
        <v>#N/A</v>
      </c>
      <c r="O490" s="22"/>
      <c r="P490" s="49"/>
      <c r="Q490" s="44"/>
      <c r="R490" s="44">
        <f t="shared" si="95"/>
        <v>0</v>
      </c>
      <c r="S490" s="45"/>
      <c r="T490" s="45"/>
      <c r="U490" s="45"/>
      <c r="V490" s="45"/>
      <c r="W490" s="49">
        <f t="shared" si="98"/>
        <v>0</v>
      </c>
      <c r="X490" s="49"/>
      <c r="AC490" s="45"/>
    </row>
    <row r="491" spans="1:29" s="43" customFormat="1" x14ac:dyDescent="0.25">
      <c r="A491" s="45" t="str">
        <f t="shared" si="97"/>
        <v>PGAAA9350 Total</v>
      </c>
      <c r="B491" s="43" t="s">
        <v>849</v>
      </c>
      <c r="C491" s="46" t="s">
        <v>914</v>
      </c>
      <c r="D491" s="43" t="s">
        <v>849</v>
      </c>
      <c r="E491" s="43" t="s">
        <v>14</v>
      </c>
      <c r="F491" s="43" t="s">
        <v>227</v>
      </c>
      <c r="G491" s="43" t="s">
        <v>227</v>
      </c>
      <c r="H491" s="43" t="s">
        <v>228</v>
      </c>
      <c r="I491" s="47" t="s">
        <v>193</v>
      </c>
      <c r="J491" s="48" t="str">
        <f t="shared" si="96"/>
        <v>PGAAA9350</v>
      </c>
      <c r="K491" s="43" t="str">
        <f>VLOOKUP($H491,'[7]Objective Codes'!$A$4:$F$197,4,FALSE)</f>
        <v>GAS RIGHTS</v>
      </c>
      <c r="L491" s="43" t="str">
        <f>VLOOKUP($H491,'[7]Objective Codes'!$A$4:$F$197,5,FALSE)</f>
        <v>GENERAL</v>
      </c>
      <c r="M491" s="43" t="str">
        <f>VLOOKUP($H491,'[7]Objective Codes'!$A$4:$F$197,6,FALSE)</f>
        <v>GENERAL</v>
      </c>
      <c r="N491" s="43" t="e">
        <f>VLOOKUP(I491,'[7]Subjective Codes'!$C$3:$D$133,2,FALSE)</f>
        <v>#N/A</v>
      </c>
      <c r="O491" s="22"/>
      <c r="P491" s="49"/>
      <c r="Q491" s="44"/>
      <c r="R491" s="44">
        <f t="shared" si="95"/>
        <v>0</v>
      </c>
      <c r="S491" s="45"/>
      <c r="T491" s="45"/>
      <c r="U491" s="45"/>
      <c r="V491" s="45"/>
      <c r="W491" s="49">
        <f t="shared" si="98"/>
        <v>0</v>
      </c>
      <c r="X491" s="49"/>
      <c r="AC491" s="45"/>
    </row>
    <row r="492" spans="1:29" s="43" customFormat="1" x14ac:dyDescent="0.25">
      <c r="A492" s="45" t="str">
        <f t="shared" si="97"/>
        <v>PWAAA3400 Total</v>
      </c>
      <c r="B492" s="43" t="s">
        <v>850</v>
      </c>
      <c r="C492" s="46" t="s">
        <v>914</v>
      </c>
      <c r="D492" s="43" t="s">
        <v>850</v>
      </c>
      <c r="E492" s="43" t="s">
        <v>0</v>
      </c>
      <c r="F492" s="43" t="s">
        <v>190</v>
      </c>
      <c r="G492" s="43" t="s">
        <v>283</v>
      </c>
      <c r="H492" s="52" t="s">
        <v>338</v>
      </c>
      <c r="I492" s="53">
        <v>3400</v>
      </c>
      <c r="J492" s="48" t="str">
        <f t="shared" si="96"/>
        <v>PWAAA3400</v>
      </c>
      <c r="K492" s="43" t="str">
        <f>VLOOKUP($H492,'[7]Objective Codes'!$A$4:$F$197,4,FALSE)</f>
        <v>LEGAL</v>
      </c>
      <c r="L492" s="43" t="str">
        <f>VLOOKUP($H492,'[7]Objective Codes'!$A$4:$F$197,5,FALSE)</f>
        <v>GENERAL</v>
      </c>
      <c r="M492" s="43" t="str">
        <f>VLOOKUP($H492,'[7]Objective Codes'!$A$4:$F$197,6,FALSE)</f>
        <v>GENERAL</v>
      </c>
      <c r="O492" s="22"/>
      <c r="P492" s="49"/>
      <c r="Q492" s="44"/>
      <c r="R492" s="44">
        <f t="shared" si="95"/>
        <v>0</v>
      </c>
      <c r="S492" s="45"/>
      <c r="T492" s="45"/>
      <c r="U492" s="45"/>
      <c r="V492" s="45"/>
      <c r="W492" s="49">
        <f t="shared" si="98"/>
        <v>0</v>
      </c>
      <c r="X492" s="49"/>
      <c r="AC492" s="45"/>
    </row>
    <row r="493" spans="1:29" s="43" customFormat="1" x14ac:dyDescent="0.25">
      <c r="A493" s="45"/>
      <c r="C493" s="46"/>
      <c r="H493" s="52"/>
      <c r="I493" s="53"/>
      <c r="J493" s="48"/>
      <c r="O493" s="22"/>
      <c r="P493" s="49"/>
      <c r="Q493" s="44"/>
      <c r="R493" s="44"/>
      <c r="S493" s="45"/>
      <c r="T493" s="45"/>
      <c r="U493" s="45"/>
      <c r="V493" s="45"/>
      <c r="W493" s="49"/>
      <c r="X493" s="49"/>
      <c r="Y493" s="49">
        <f>+X493-V493</f>
        <v>0</v>
      </c>
      <c r="AC493" s="45"/>
    </row>
    <row r="494" spans="1:29" s="43" customFormat="1" x14ac:dyDescent="0.25">
      <c r="A494" s="45"/>
      <c r="C494" s="46"/>
      <c r="H494" s="52"/>
      <c r="I494" s="53"/>
      <c r="J494" s="48"/>
      <c r="O494" s="22"/>
      <c r="P494" s="49"/>
      <c r="Q494" s="44"/>
      <c r="R494" s="44"/>
      <c r="S494" s="45"/>
      <c r="T494" s="45"/>
      <c r="U494" s="45"/>
      <c r="V494" s="45"/>
      <c r="W494" s="49"/>
      <c r="X494" s="51"/>
      <c r="AC494" s="45"/>
    </row>
    <row r="495" spans="1:29" s="43" customFormat="1" x14ac:dyDescent="0.25">
      <c r="A495" s="45"/>
      <c r="C495" s="46"/>
      <c r="H495" s="52"/>
      <c r="I495" s="53"/>
      <c r="J495" s="48"/>
      <c r="O495" s="22"/>
      <c r="P495" s="49"/>
      <c r="Q495" s="44"/>
      <c r="R495" s="44"/>
      <c r="S495" s="45"/>
      <c r="T495" s="45"/>
      <c r="U495" s="45"/>
      <c r="V495" s="45"/>
      <c r="W495" s="49"/>
      <c r="X495" s="51"/>
    </row>
    <row r="496" spans="1:29" s="43" customFormat="1" x14ac:dyDescent="0.25">
      <c r="A496" s="45"/>
      <c r="C496" s="46"/>
      <c r="H496" s="52"/>
      <c r="I496" s="53"/>
      <c r="J496" s="48"/>
      <c r="O496" s="22"/>
      <c r="P496" s="49"/>
      <c r="Q496" s="44"/>
      <c r="R496" s="44"/>
      <c r="S496" s="45"/>
      <c r="T496" s="45"/>
      <c r="U496" s="45"/>
      <c r="V496" s="45"/>
      <c r="W496" s="49"/>
      <c r="X496" s="51"/>
    </row>
    <row r="497" spans="1:31" s="11" customFormat="1" x14ac:dyDescent="0.25">
      <c r="A497" s="29" t="str">
        <f t="shared" si="97"/>
        <v>PXXXX9000 Total</v>
      </c>
      <c r="B497" s="11" t="s">
        <v>851</v>
      </c>
      <c r="C497" s="27" t="s">
        <v>914</v>
      </c>
      <c r="D497" s="11" t="s">
        <v>851</v>
      </c>
      <c r="H497" s="32" t="s">
        <v>339</v>
      </c>
      <c r="I497" s="31">
        <v>9000</v>
      </c>
      <c r="J497" s="28" t="str">
        <f t="shared" si="96"/>
        <v>PXXXX9000</v>
      </c>
      <c r="K497" s="11" t="str">
        <f>VLOOKUP($H497,'[7]Objective Codes'!$A$4:$F$197,4,FALSE)</f>
        <v>DUMMY                          .</v>
      </c>
      <c r="L497" s="11" t="str">
        <f>VLOOKUP($H497,'[7]Objective Codes'!$A$4:$F$197,5,FALSE)</f>
        <v>DUMMY                          .</v>
      </c>
      <c r="M497" s="11" t="str">
        <f>VLOOKUP($H497,'[7]Objective Codes'!$A$4:$F$197,6,FALSE)</f>
        <v>DUMMY                          .</v>
      </c>
      <c r="O497" s="22"/>
      <c r="P497" s="35"/>
      <c r="Q497" s="35"/>
      <c r="R497" s="35"/>
      <c r="V497" s="63"/>
      <c r="W497" s="41"/>
      <c r="X497" s="41">
        <v>0</v>
      </c>
      <c r="Y497" s="44" t="str">
        <f>VLOOKUP(A497,[19]TB!$1:$1048576,86,FALSE)</f>
        <v>Surplus/ Deficit</v>
      </c>
      <c r="Z497" s="22" t="e">
        <f>Y497-X497</f>
        <v>#VALUE!</v>
      </c>
      <c r="AA497" s="45"/>
    </row>
    <row r="498" spans="1:31" s="11" customFormat="1" x14ac:dyDescent="0.25">
      <c r="A498" s="29" t="str">
        <f t="shared" si="97"/>
        <v>PKFAA9321 Total</v>
      </c>
      <c r="B498" s="11" t="s">
        <v>852</v>
      </c>
      <c r="C498" s="27" t="s">
        <v>914</v>
      </c>
      <c r="D498" s="11" t="s">
        <v>852</v>
      </c>
      <c r="E498" s="11" t="s">
        <v>231</v>
      </c>
      <c r="F498" s="11" t="s">
        <v>232</v>
      </c>
      <c r="G498" s="11" t="s">
        <v>233</v>
      </c>
      <c r="H498" s="11" t="s">
        <v>97</v>
      </c>
      <c r="I498" s="12" t="s">
        <v>234</v>
      </c>
      <c r="J498" s="28" t="str">
        <f t="shared" si="96"/>
        <v>PKFAA9321</v>
      </c>
      <c r="K498" s="11" t="str">
        <f>VLOOKUP($H498,'[7]Objective Codes'!$A$4:$F$197,4,FALSE)</f>
        <v>LEVY</v>
      </c>
      <c r="L498" s="11" t="str">
        <f>VLOOKUP($H498,'[7]Objective Codes'!$A$4:$F$197,5,FALSE)</f>
        <v>KNOWSLEY MBC</v>
      </c>
      <c r="M498" s="11" t="str">
        <f>VLOOKUP($H498,'[7]Objective Codes'!$A$4:$F$197,6,FALSE)</f>
        <v>GENERAL</v>
      </c>
      <c r="N498" s="11" t="e">
        <f>VLOOKUP(I498,'[7]Subjective Codes'!$C$3:$D$133,2,FALSE)</f>
        <v>#N/A</v>
      </c>
      <c r="O498" s="22"/>
      <c r="P498" s="35"/>
      <c r="Q498" s="44">
        <f>VLOOKUP(A:A,[19]TB!$1:$1048576,79,FALSE)</f>
        <v>0</v>
      </c>
      <c r="R498" s="35"/>
      <c r="V498" s="63"/>
      <c r="W498" s="41">
        <f>SUM(W6:W492)</f>
        <v>-798574.7129817137</v>
      </c>
      <c r="X498" s="41"/>
      <c r="Y498" s="44" t="str">
        <f>VLOOKUP(A498,[19]TB!$1:$1048576,86,FALSE)</f>
        <v>Levy, Taxation and Non-Specific Grant Income Inc</v>
      </c>
      <c r="Z498" s="22" t="e">
        <f>Y498-X498</f>
        <v>#VALUE!</v>
      </c>
      <c r="AA498" s="45" t="e">
        <f>VLOOKUP(A:A,'[3]FIS Coding'!$1:$1048576,15,FALSE)</f>
        <v>#N/A</v>
      </c>
    </row>
    <row r="499" spans="1:31" s="11" customFormat="1" x14ac:dyDescent="0.25">
      <c r="A499" s="29" t="str">
        <f t="shared" si="97"/>
        <v>PKFBA9321 Total</v>
      </c>
      <c r="B499" s="11" t="s">
        <v>853</v>
      </c>
      <c r="C499" s="27" t="s">
        <v>914</v>
      </c>
      <c r="D499" s="11" t="s">
        <v>853</v>
      </c>
      <c r="E499" s="11" t="s">
        <v>231</v>
      </c>
      <c r="F499" s="11" t="s">
        <v>232</v>
      </c>
      <c r="G499" s="11" t="s">
        <v>235</v>
      </c>
      <c r="H499" s="11" t="s">
        <v>98</v>
      </c>
      <c r="I499" s="12" t="s">
        <v>234</v>
      </c>
      <c r="J499" s="28" t="str">
        <f t="shared" si="96"/>
        <v>PKFBA9321</v>
      </c>
      <c r="K499" s="11" t="str">
        <f>VLOOKUP($H499,'[7]Objective Codes'!$A$4:$F$197,4,FALSE)</f>
        <v>LEVY</v>
      </c>
      <c r="L499" s="11" t="str">
        <f>VLOOKUP($H499,'[7]Objective Codes'!$A$4:$F$197,5,FALSE)</f>
        <v>LIVERPOOL CC</v>
      </c>
      <c r="M499" s="11" t="str">
        <f>VLOOKUP($H499,'[7]Objective Codes'!$A$4:$F$197,6,FALSE)</f>
        <v>GENERAL</v>
      </c>
      <c r="N499" s="11" t="e">
        <f>VLOOKUP(I499,'[7]Subjective Codes'!$C$3:$D$133,2,FALSE)</f>
        <v>#N/A</v>
      </c>
      <c r="O499" s="22"/>
      <c r="P499" s="35"/>
      <c r="Q499" s="44">
        <f>VLOOKUP(A:A,[19]TB!$1:$1048576,79,FALSE)</f>
        <v>0</v>
      </c>
      <c r="R499" s="35"/>
      <c r="V499" s="63"/>
      <c r="W499" s="41"/>
      <c r="X499" s="41"/>
      <c r="Y499" s="44" t="str">
        <f>VLOOKUP(A499,[19]TB!$1:$1048576,86,FALSE)</f>
        <v>Levy, Taxation and Non-Specific Grant Income Inc</v>
      </c>
      <c r="Z499" s="22" t="e">
        <f>Y499-X499</f>
        <v>#VALUE!</v>
      </c>
      <c r="AA499" s="45" t="e">
        <f>VLOOKUP(A:A,'[3]FIS Coding'!$1:$1048576,15,FALSE)</f>
        <v>#N/A</v>
      </c>
      <c r="AD499" s="22"/>
    </row>
    <row r="500" spans="1:31" s="11" customFormat="1" x14ac:dyDescent="0.25">
      <c r="A500" s="29" t="str">
        <f t="shared" si="97"/>
        <v>PKFCA9321 Total</v>
      </c>
      <c r="B500" s="11" t="s">
        <v>854</v>
      </c>
      <c r="C500" s="27" t="s">
        <v>914</v>
      </c>
      <c r="D500" s="11" t="s">
        <v>854</v>
      </c>
      <c r="E500" s="11" t="s">
        <v>231</v>
      </c>
      <c r="F500" s="11" t="s">
        <v>232</v>
      </c>
      <c r="G500" s="11" t="s">
        <v>236</v>
      </c>
      <c r="H500" s="11" t="s">
        <v>99</v>
      </c>
      <c r="I500" s="12" t="s">
        <v>234</v>
      </c>
      <c r="J500" s="28" t="str">
        <f t="shared" si="96"/>
        <v>PKFCA9321</v>
      </c>
      <c r="K500" s="11" t="str">
        <f>VLOOKUP($H500,'[7]Objective Codes'!$A$4:$F$197,4,FALSE)</f>
        <v>LEVY</v>
      </c>
      <c r="L500" s="11" t="str">
        <f>VLOOKUP($H500,'[7]Objective Codes'!$A$4:$F$197,5,FALSE)</f>
        <v>ST.HELENS MBC</v>
      </c>
      <c r="M500" s="11" t="str">
        <f>VLOOKUP($H500,'[7]Objective Codes'!$A$4:$F$197,6,FALSE)</f>
        <v>GENERAL</v>
      </c>
      <c r="N500" s="11" t="e">
        <f>VLOOKUP(I500,'[7]Subjective Codes'!$C$3:$D$133,2,FALSE)</f>
        <v>#N/A</v>
      </c>
      <c r="O500" s="22"/>
      <c r="P500" s="35"/>
      <c r="Q500" s="44">
        <f>VLOOKUP(A:A,[19]TB!$1:$1048576,79,FALSE)</f>
        <v>0</v>
      </c>
      <c r="R500" s="35"/>
      <c r="V500" s="63"/>
      <c r="W500" s="41"/>
      <c r="X500" s="41"/>
      <c r="Y500" s="44" t="str">
        <f>VLOOKUP(A500,[19]TB!$1:$1048576,86,FALSE)</f>
        <v>Levy, Taxation and Non-Specific Grant Income Inc</v>
      </c>
      <c r="Z500" s="22" t="e">
        <f>Y500-X500</f>
        <v>#VALUE!</v>
      </c>
      <c r="AA500" s="45" t="e">
        <f>VLOOKUP(A:A,'[3]FIS Coding'!$1:$1048576,15,FALSE)</f>
        <v>#N/A</v>
      </c>
    </row>
    <row r="501" spans="1:31" s="11" customFormat="1" x14ac:dyDescent="0.25">
      <c r="A501" s="29" t="str">
        <f t="shared" si="97"/>
        <v>PKFDA9321 Total</v>
      </c>
      <c r="B501" s="11" t="s">
        <v>855</v>
      </c>
      <c r="C501" s="27" t="s">
        <v>914</v>
      </c>
      <c r="D501" s="11" t="s">
        <v>855</v>
      </c>
      <c r="E501" s="11" t="s">
        <v>231</v>
      </c>
      <c r="F501" s="11" t="s">
        <v>232</v>
      </c>
      <c r="G501" s="11" t="s">
        <v>237</v>
      </c>
      <c r="H501" s="11" t="s">
        <v>100</v>
      </c>
      <c r="I501" s="12" t="s">
        <v>234</v>
      </c>
      <c r="J501" s="28" t="str">
        <f t="shared" si="96"/>
        <v>PKFDA9321</v>
      </c>
      <c r="K501" s="11" t="str">
        <f>VLOOKUP($H501,'[7]Objective Codes'!$A$4:$F$197,4,FALSE)</f>
        <v>LEVY</v>
      </c>
      <c r="L501" s="11" t="str">
        <f>VLOOKUP($H501,'[7]Objective Codes'!$A$4:$F$197,5,FALSE)</f>
        <v>SEFTON MBC</v>
      </c>
      <c r="M501" s="11" t="str">
        <f>VLOOKUP($H501,'[7]Objective Codes'!$A$4:$F$197,6,FALSE)</f>
        <v>GENERAL</v>
      </c>
      <c r="N501" s="11" t="e">
        <f>VLOOKUP(I501,'[7]Subjective Codes'!$C$3:$D$133,2,FALSE)</f>
        <v>#N/A</v>
      </c>
      <c r="O501" s="22"/>
      <c r="P501" s="35"/>
      <c r="Q501" s="44">
        <f>VLOOKUP(A:A,[19]TB!$1:$1048576,79,FALSE)</f>
        <v>0</v>
      </c>
      <c r="R501" s="35"/>
      <c r="V501" s="63"/>
      <c r="W501" s="41"/>
      <c r="X501" s="41"/>
      <c r="Y501" s="44" t="str">
        <f>VLOOKUP(A501,[19]TB!$1:$1048576,86,FALSE)</f>
        <v>Levy, Taxation and Non-Specific Grant Income Inc</v>
      </c>
      <c r="Z501" s="22" t="e">
        <f>Y501-X501</f>
        <v>#VALUE!</v>
      </c>
      <c r="AA501" s="45" t="e">
        <f>VLOOKUP(A:A,'[3]FIS Coding'!$1:$1048576,15,FALSE)</f>
        <v>#N/A</v>
      </c>
    </row>
    <row r="502" spans="1:31" s="11" customFormat="1" x14ac:dyDescent="0.25">
      <c r="A502" s="29" t="str">
        <f t="shared" si="97"/>
        <v>PKEAA7999 Total</v>
      </c>
      <c r="B502" s="11" t="s">
        <v>883</v>
      </c>
      <c r="C502" s="27" t="s">
        <v>914</v>
      </c>
      <c r="D502" s="11" t="s">
        <v>883</v>
      </c>
      <c r="E502" s="11" t="s">
        <v>231</v>
      </c>
      <c r="F502" s="11" t="s">
        <v>232</v>
      </c>
      <c r="H502" s="11" t="s">
        <v>326</v>
      </c>
      <c r="I502" s="12" t="s">
        <v>884</v>
      </c>
      <c r="J502" s="28" t="str">
        <f>CONCATENATE(H502,I502)</f>
        <v>PKEAA7999</v>
      </c>
      <c r="K502" s="11" t="str">
        <f>VLOOKUP($H502,'[7]Objective Codes'!$A$4:$F$197,4,FALSE)</f>
        <v>CONT.TO CAPITAL RESERVE</v>
      </c>
      <c r="L502" s="11" t="str">
        <f>VLOOKUP($H502,'[7]Objective Codes'!$A$4:$F$197,5,FALSE)</f>
        <v>GENERAL</v>
      </c>
      <c r="M502" s="11" t="str">
        <f>VLOOKUP($H502,'[7]Objective Codes'!$A$4:$F$197,6,FALSE)</f>
        <v>GENERAL</v>
      </c>
      <c r="N502" s="11" t="e">
        <f>VLOOKUP(I502,'[7]Subjective Codes'!$C$3:$D$133,2,FALSE)</f>
        <v>#N/A</v>
      </c>
      <c r="O502" s="22"/>
      <c r="P502" s="35"/>
      <c r="Q502" s="35"/>
      <c r="R502" s="35"/>
      <c r="V502" s="63"/>
      <c r="W502" s="41"/>
      <c r="X502" s="41"/>
      <c r="Y502" s="44" t="str">
        <f>VLOOKUP(A502,[19]TB!$1:$1048576,86,FALSE)</f>
        <v>Surplus/ Deficit</v>
      </c>
      <c r="Z502" s="22" t="e">
        <f t="shared" ref="Z502" si="100">Y502-X502</f>
        <v>#VALUE!</v>
      </c>
      <c r="AA502" s="45"/>
    </row>
    <row r="503" spans="1:31" s="11" customFormat="1" x14ac:dyDescent="0.25">
      <c r="A503" s="29" t="str">
        <f t="shared" si="97"/>
        <v>PKFEA9321 Total</v>
      </c>
      <c r="B503" s="11" t="s">
        <v>856</v>
      </c>
      <c r="C503" s="27" t="s">
        <v>914</v>
      </c>
      <c r="D503" s="11" t="s">
        <v>856</v>
      </c>
      <c r="E503" s="11" t="s">
        <v>231</v>
      </c>
      <c r="F503" s="11" t="s">
        <v>232</v>
      </c>
      <c r="G503" s="11" t="s">
        <v>238</v>
      </c>
      <c r="H503" s="11" t="s">
        <v>101</v>
      </c>
      <c r="I503" s="12" t="s">
        <v>234</v>
      </c>
      <c r="J503" s="28" t="str">
        <f>CONCATENATE(H503,I503)</f>
        <v>PKFEA9321</v>
      </c>
      <c r="K503" s="11" t="str">
        <f>VLOOKUP($H503,'[7]Objective Codes'!$A$4:$F$197,4,FALSE)</f>
        <v>LEVY</v>
      </c>
      <c r="L503" s="11" t="str">
        <f>VLOOKUP($H503,'[7]Objective Codes'!$A$4:$F$197,5,FALSE)</f>
        <v>WIRRAL MBC</v>
      </c>
      <c r="M503" s="11" t="str">
        <f>VLOOKUP($H503,'[7]Objective Codes'!$A$4:$F$197,6,FALSE)</f>
        <v>GENERAL</v>
      </c>
      <c r="N503" s="11" t="e">
        <f>VLOOKUP(I503,'[7]Subjective Codes'!$C$3:$D$133,2,FALSE)</f>
        <v>#N/A</v>
      </c>
      <c r="O503" s="22"/>
      <c r="P503" s="35"/>
      <c r="Q503" s="44">
        <f>VLOOKUP(A:A,[19]TB!$1:$1048576,79,FALSE)</f>
        <v>0</v>
      </c>
      <c r="R503" s="35"/>
      <c r="V503" s="63"/>
      <c r="W503" s="41"/>
      <c r="X503" s="41"/>
      <c r="Y503" s="44" t="str">
        <f>VLOOKUP(A503,[19]TB!$1:$1048576,86,FALSE)</f>
        <v>Levy, Taxation and Non-Specific Grant Income Inc</v>
      </c>
      <c r="Z503" s="22" t="e">
        <f>Y503-X503</f>
        <v>#VALUE!</v>
      </c>
      <c r="AA503" s="45" t="e">
        <f>VLOOKUP(A:A,'[3]FIS Coding'!$1:$1048576,15,FALSE)</f>
        <v>#N/A</v>
      </c>
    </row>
    <row r="504" spans="1:31" s="11" customFormat="1" x14ac:dyDescent="0.25">
      <c r="I504" s="67"/>
      <c r="J504" s="12"/>
      <c r="O504" s="22"/>
      <c r="P504" s="22"/>
      <c r="Q504" s="22"/>
      <c r="R504" s="22"/>
      <c r="S504" s="45"/>
    </row>
    <row r="505" spans="1:31" s="11" customFormat="1" x14ac:dyDescent="0.25">
      <c r="I505" s="67"/>
      <c r="J505" s="12"/>
      <c r="O505" s="22"/>
      <c r="P505" s="22"/>
      <c r="Q505" s="34">
        <f>SUM(Q1:Q504)</f>
        <v>67058226.700817592</v>
      </c>
      <c r="R505" s="22"/>
      <c r="S505" s="45"/>
      <c r="X505" s="42">
        <f>SUM(X4:X503)</f>
        <v>1.03</v>
      </c>
      <c r="Y505" s="41">
        <f>+V505-X505</f>
        <v>-1.03</v>
      </c>
      <c r="AC505" s="34">
        <v>67048228</v>
      </c>
      <c r="AD505" s="34"/>
      <c r="AE505" s="34">
        <f>+Q505-AC505</f>
        <v>9998.700817592442</v>
      </c>
    </row>
    <row r="506" spans="1:31" s="11" customFormat="1" x14ac:dyDescent="0.25">
      <c r="I506" s="67"/>
      <c r="J506" s="12"/>
      <c r="N506" s="11">
        <f>4162+3121+2081+2081+2081+2081+10612+9710+15128</f>
        <v>51057</v>
      </c>
      <c r="O506" s="22"/>
      <c r="P506" s="22"/>
      <c r="Q506" s="34">
        <f>+Q505-'BM Summ'!D20</f>
        <v>8.9247606694698334E-2</v>
      </c>
      <c r="R506" s="22"/>
      <c r="S506" s="45"/>
    </row>
    <row r="507" spans="1:31" s="11" customFormat="1" x14ac:dyDescent="0.25">
      <c r="I507" s="67"/>
      <c r="J507" s="12"/>
      <c r="O507" s="22"/>
      <c r="P507" s="22"/>
      <c r="Q507" s="34"/>
      <c r="R507" s="22"/>
      <c r="S507" s="45"/>
    </row>
    <row r="508" spans="1:31" s="11" customFormat="1" x14ac:dyDescent="0.25">
      <c r="I508" s="67"/>
      <c r="J508" s="12"/>
      <c r="O508" s="22"/>
      <c r="P508" s="22"/>
      <c r="Q508" s="34"/>
      <c r="R508" s="22"/>
      <c r="S508" s="45"/>
    </row>
    <row r="509" spans="1:31" s="11" customFormat="1" x14ac:dyDescent="0.25">
      <c r="I509" s="67"/>
      <c r="J509" s="12"/>
      <c r="O509" s="22"/>
      <c r="P509" s="22"/>
      <c r="Q509" s="22"/>
      <c r="R509" s="22"/>
      <c r="S509" s="45"/>
      <c r="U509" s="11">
        <f>+U505-U506</f>
        <v>0</v>
      </c>
      <c r="V509" s="11">
        <f>+V505-V506</f>
        <v>0</v>
      </c>
    </row>
    <row r="510" spans="1:31" s="11" customFormat="1" x14ac:dyDescent="0.25">
      <c r="I510" s="67"/>
      <c r="J510" s="12"/>
      <c r="O510" s="22"/>
      <c r="P510" s="22"/>
      <c r="Q510" s="22"/>
      <c r="R510" s="22"/>
      <c r="S510" s="45"/>
    </row>
    <row r="511" spans="1:31" s="11" customFormat="1" x14ac:dyDescent="0.25">
      <c r="I511" s="67"/>
      <c r="J511" s="12"/>
      <c r="O511" s="22"/>
      <c r="P511" s="22" t="s">
        <v>953</v>
      </c>
      <c r="Q511" s="22"/>
      <c r="R511" s="22"/>
      <c r="S511" s="45"/>
    </row>
    <row r="512" spans="1:31" s="11" customFormat="1" x14ac:dyDescent="0.25">
      <c r="I512" s="67"/>
      <c r="J512" s="12"/>
      <c r="O512" s="22"/>
      <c r="P512" s="22"/>
      <c r="Q512" s="22"/>
      <c r="R512" s="22"/>
      <c r="S512" s="45"/>
    </row>
    <row r="513" spans="9:34" s="11" customFormat="1" x14ac:dyDescent="0.25">
      <c r="I513" s="67"/>
      <c r="J513" s="12"/>
      <c r="O513" s="22"/>
      <c r="P513" s="11" t="s">
        <v>954</v>
      </c>
      <c r="Q513" s="78" t="s">
        <v>958</v>
      </c>
      <c r="R513" s="22" t="s">
        <v>959</v>
      </c>
      <c r="S513" s="45"/>
      <c r="U513" s="34">
        <f>+Q505+Q506</f>
        <v>67058226.790065199</v>
      </c>
    </row>
    <row r="514" spans="9:34" x14ac:dyDescent="0.25">
      <c r="P514" s="6">
        <f>+P474</f>
        <v>-856800</v>
      </c>
      <c r="Q514" s="6">
        <f>-8200000*0.025</f>
        <v>-205000</v>
      </c>
      <c r="R514" s="6">
        <f>+P514+Q514</f>
        <v>-1061800</v>
      </c>
      <c r="S514" s="45"/>
      <c r="AF514" s="6">
        <f>+AD514-AD505</f>
        <v>0</v>
      </c>
      <c r="AH514" s="6">
        <f>+AF514+Q506</f>
        <v>8.9247606694698334E-2</v>
      </c>
    </row>
    <row r="515" spans="9:34" x14ac:dyDescent="0.25">
      <c r="P515" s="6" t="s">
        <v>955</v>
      </c>
      <c r="S515" s="45"/>
    </row>
    <row r="516" spans="9:34" x14ac:dyDescent="0.25">
      <c r="P516" s="6" t="s">
        <v>956</v>
      </c>
      <c r="S516" s="45"/>
    </row>
    <row r="517" spans="9:34" x14ac:dyDescent="0.25">
      <c r="P517" s="6" t="s">
        <v>957</v>
      </c>
      <c r="S517" s="45"/>
    </row>
    <row r="518" spans="9:34" x14ac:dyDescent="0.25">
      <c r="S518" s="45"/>
    </row>
    <row r="519" spans="9:34" x14ac:dyDescent="0.25">
      <c r="S519" s="45"/>
    </row>
    <row r="520" spans="9:34" x14ac:dyDescent="0.25">
      <c r="S520" s="45"/>
    </row>
    <row r="521" spans="9:34" x14ac:dyDescent="0.25">
      <c r="S521" s="45"/>
    </row>
    <row r="522" spans="9:34" x14ac:dyDescent="0.25">
      <c r="S522" s="45"/>
    </row>
    <row r="523" spans="9:34" x14ac:dyDescent="0.25">
      <c r="S523" s="45"/>
    </row>
    <row r="524" spans="9:34" x14ac:dyDescent="0.25">
      <c r="S524" s="45"/>
    </row>
    <row r="525" spans="9:34" x14ac:dyDescent="0.25">
      <c r="S525" s="45"/>
    </row>
    <row r="526" spans="9:34" x14ac:dyDescent="0.25">
      <c r="S526" s="45"/>
    </row>
    <row r="527" spans="9:34" x14ac:dyDescent="0.25">
      <c r="S527" s="45"/>
    </row>
    <row r="528" spans="9:34" x14ac:dyDescent="0.25">
      <c r="S528" s="45"/>
    </row>
    <row r="529" spans="19:19" x14ac:dyDescent="0.25">
      <c r="S529" s="45"/>
    </row>
    <row r="530" spans="19:19" x14ac:dyDescent="0.25">
      <c r="S530" s="45"/>
    </row>
    <row r="531" spans="19:19" x14ac:dyDescent="0.25">
      <c r="S531" s="45"/>
    </row>
    <row r="532" spans="19:19" x14ac:dyDescent="0.25">
      <c r="S532" s="45"/>
    </row>
    <row r="533" spans="19:19" x14ac:dyDescent="0.25">
      <c r="S533" s="45"/>
    </row>
    <row r="534" spans="19:19" x14ac:dyDescent="0.25">
      <c r="S534" s="45"/>
    </row>
    <row r="535" spans="19:19" x14ac:dyDescent="0.25">
      <c r="S535" s="45"/>
    </row>
    <row r="536" spans="19:19" x14ac:dyDescent="0.25">
      <c r="S536" s="45"/>
    </row>
    <row r="537" spans="19:19" x14ac:dyDescent="0.25">
      <c r="S537" s="45"/>
    </row>
    <row r="538" spans="19:19" x14ac:dyDescent="0.25">
      <c r="S538" s="45"/>
    </row>
    <row r="539" spans="19:19" x14ac:dyDescent="0.25">
      <c r="S539" s="45"/>
    </row>
    <row r="540" spans="19:19" x14ac:dyDescent="0.25">
      <c r="S540" s="45"/>
    </row>
    <row r="541" spans="19:19" x14ac:dyDescent="0.25">
      <c r="S541" s="45"/>
    </row>
    <row r="542" spans="19:19" x14ac:dyDescent="0.25">
      <c r="S542" s="45"/>
    </row>
    <row r="543" spans="19:19" x14ac:dyDescent="0.25">
      <c r="S543" s="45"/>
    </row>
    <row r="544" spans="19:19" x14ac:dyDescent="0.25">
      <c r="S544" s="45"/>
    </row>
    <row r="545" spans="17:19" x14ac:dyDescent="0.25">
      <c r="S545" s="45"/>
    </row>
    <row r="546" spans="17:19" x14ac:dyDescent="0.25">
      <c r="S546" s="45"/>
    </row>
    <row r="547" spans="17:19" x14ac:dyDescent="0.25">
      <c r="S547" s="45"/>
    </row>
    <row r="548" spans="17:19" x14ac:dyDescent="0.25">
      <c r="S548" s="45"/>
    </row>
    <row r="556" spans="17:19" x14ac:dyDescent="0.25">
      <c r="Q556" s="6">
        <f>SUM(Q509:Q555)</f>
        <v>-205000</v>
      </c>
      <c r="R556" s="6" t="e">
        <f>+Q556-Y497</f>
        <v>#VALUE!</v>
      </c>
    </row>
  </sheetData>
  <autoFilter ref="A1:AD556"/>
  <pageMargins left="0.70866141732283472" right="0.70866141732283472" top="0.35433070866141736" bottom="0.74803149606299213" header="0.31496062992125984" footer="0.31496062992125984"/>
  <pageSetup paperSize="9" scale="35" fitToHeight="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opLeftCell="A98" workbookViewId="0">
      <selection activeCell="E17" sqref="E17"/>
    </sheetView>
  </sheetViews>
  <sheetFormatPr defaultRowHeight="15" x14ac:dyDescent="0.25"/>
  <cols>
    <col min="5" max="5" width="58.28515625" bestFit="1" customWidth="1"/>
    <col min="6" max="6" width="20.42578125" bestFit="1" customWidth="1"/>
  </cols>
  <sheetData>
    <row r="1" spans="1:6" x14ac:dyDescent="0.25">
      <c r="A1" t="s">
        <v>349</v>
      </c>
    </row>
    <row r="2" spans="1:6" x14ac:dyDescent="0.25">
      <c r="A2" t="s">
        <v>350</v>
      </c>
      <c r="D2" t="s">
        <v>351</v>
      </c>
    </row>
    <row r="3" spans="1:6" x14ac:dyDescent="0.25">
      <c r="A3" t="s">
        <v>352</v>
      </c>
      <c r="F3" t="s">
        <v>353</v>
      </c>
    </row>
    <row r="6" spans="1:6" x14ac:dyDescent="0.25">
      <c r="A6" t="s">
        <v>354</v>
      </c>
      <c r="B6" t="s">
        <v>355</v>
      </c>
    </row>
    <row r="7" spans="1:6" x14ac:dyDescent="0.25">
      <c r="B7" t="s">
        <v>356</v>
      </c>
    </row>
    <row r="8" spans="1:6" x14ac:dyDescent="0.25">
      <c r="B8" t="s">
        <v>357</v>
      </c>
    </row>
    <row r="9" spans="1:6" x14ac:dyDescent="0.25">
      <c r="B9" t="s">
        <v>358</v>
      </c>
    </row>
    <row r="11" spans="1:6" x14ac:dyDescent="0.25">
      <c r="B11" t="s">
        <v>359</v>
      </c>
      <c r="C11" t="s">
        <v>360</v>
      </c>
    </row>
    <row r="12" spans="1:6" x14ac:dyDescent="0.25">
      <c r="B12" t="s">
        <v>361</v>
      </c>
      <c r="C12" t="s">
        <v>362</v>
      </c>
    </row>
    <row r="13" spans="1:6" x14ac:dyDescent="0.25">
      <c r="B13" t="s">
        <v>363</v>
      </c>
      <c r="C13" t="s">
        <v>364</v>
      </c>
    </row>
    <row r="14" spans="1:6" x14ac:dyDescent="0.25">
      <c r="B14" t="s">
        <v>365</v>
      </c>
      <c r="C14" t="s">
        <v>364</v>
      </c>
    </row>
    <row r="15" spans="1:6" x14ac:dyDescent="0.25">
      <c r="B15" t="s">
        <v>65</v>
      </c>
      <c r="C15" t="s">
        <v>364</v>
      </c>
    </row>
    <row r="17" spans="1:7" x14ac:dyDescent="0.25">
      <c r="A17" t="s">
        <v>134</v>
      </c>
      <c r="B17" t="s">
        <v>64</v>
      </c>
      <c r="C17" t="s">
        <v>366</v>
      </c>
      <c r="D17" t="s">
        <v>367</v>
      </c>
      <c r="E17" t="s">
        <v>368</v>
      </c>
      <c r="F17" t="s">
        <v>369</v>
      </c>
    </row>
    <row r="19" spans="1:7" x14ac:dyDescent="0.25">
      <c r="A19" t="s">
        <v>65</v>
      </c>
      <c r="B19">
        <v>4400</v>
      </c>
      <c r="C19" t="s">
        <v>370</v>
      </c>
      <c r="D19">
        <v>13</v>
      </c>
      <c r="E19" t="s">
        <v>371</v>
      </c>
      <c r="F19" s="36">
        <v>10588.6</v>
      </c>
      <c r="G19" t="s">
        <v>5</v>
      </c>
    </row>
    <row r="20" spans="1:7" x14ac:dyDescent="0.25">
      <c r="C20" t="s">
        <v>370</v>
      </c>
      <c r="D20">
        <v>22</v>
      </c>
      <c r="E20" t="s">
        <v>372</v>
      </c>
      <c r="F20" s="36">
        <v>9945.6</v>
      </c>
      <c r="G20" t="s">
        <v>5</v>
      </c>
    </row>
    <row r="21" spans="1:7" x14ac:dyDescent="0.25">
      <c r="C21" t="s">
        <v>370</v>
      </c>
      <c r="D21">
        <v>31</v>
      </c>
      <c r="E21" t="s">
        <v>373</v>
      </c>
      <c r="F21" s="36">
        <v>6697.8</v>
      </c>
      <c r="G21" t="s">
        <v>5</v>
      </c>
    </row>
    <row r="22" spans="1:7" x14ac:dyDescent="0.25">
      <c r="C22" t="s">
        <v>370</v>
      </c>
      <c r="D22">
        <v>32</v>
      </c>
      <c r="E22" t="s">
        <v>374</v>
      </c>
      <c r="F22" s="36">
        <v>7253.6</v>
      </c>
      <c r="G22" t="s">
        <v>5</v>
      </c>
    </row>
    <row r="23" spans="1:7" x14ac:dyDescent="0.25">
      <c r="C23" t="s">
        <v>370</v>
      </c>
      <c r="D23">
        <v>42</v>
      </c>
      <c r="E23" t="s">
        <v>375</v>
      </c>
      <c r="F23" s="36">
        <v>6746.2</v>
      </c>
      <c r="G23" t="s">
        <v>5</v>
      </c>
    </row>
    <row r="24" spans="1:7" x14ac:dyDescent="0.25">
      <c r="C24" t="s">
        <v>370</v>
      </c>
      <c r="D24">
        <v>45</v>
      </c>
      <c r="E24" t="s">
        <v>376</v>
      </c>
      <c r="F24" s="36">
        <v>1146</v>
      </c>
      <c r="G24" t="s">
        <v>4</v>
      </c>
    </row>
    <row r="25" spans="1:7" x14ac:dyDescent="0.25">
      <c r="C25" t="s">
        <v>370</v>
      </c>
      <c r="D25">
        <v>48</v>
      </c>
      <c r="E25" t="s">
        <v>377</v>
      </c>
      <c r="F25" s="36">
        <v>6367.3</v>
      </c>
      <c r="G25" t="s">
        <v>5</v>
      </c>
    </row>
    <row r="26" spans="1:7" x14ac:dyDescent="0.25">
      <c r="C26" t="s">
        <v>370</v>
      </c>
      <c r="D26">
        <v>48</v>
      </c>
      <c r="E26" t="s">
        <v>378</v>
      </c>
      <c r="F26" s="36">
        <v>8471.7999999999993</v>
      </c>
      <c r="G26" t="s">
        <v>5</v>
      </c>
    </row>
    <row r="27" spans="1:7" x14ac:dyDescent="0.25">
      <c r="C27" t="s">
        <v>370</v>
      </c>
      <c r="D27">
        <v>48</v>
      </c>
      <c r="E27" t="s">
        <v>379</v>
      </c>
      <c r="F27" s="36">
        <v>8427.7000000000007</v>
      </c>
      <c r="G27" t="s">
        <v>5</v>
      </c>
    </row>
    <row r="28" spans="1:7" x14ac:dyDescent="0.25">
      <c r="C28" t="s">
        <v>370</v>
      </c>
      <c r="D28">
        <v>48</v>
      </c>
      <c r="E28" t="s">
        <v>380</v>
      </c>
      <c r="F28" s="36">
        <v>4399</v>
      </c>
      <c r="G28" t="s">
        <v>5</v>
      </c>
    </row>
    <row r="29" spans="1:7" x14ac:dyDescent="0.25">
      <c r="C29" t="s">
        <v>381</v>
      </c>
      <c r="D29">
        <v>60</v>
      </c>
      <c r="E29" t="s">
        <v>382</v>
      </c>
      <c r="F29">
        <v>869.52</v>
      </c>
      <c r="G29" t="s">
        <v>5</v>
      </c>
    </row>
    <row r="30" spans="1:7" x14ac:dyDescent="0.25">
      <c r="C30" t="s">
        <v>383</v>
      </c>
      <c r="D30">
        <v>3</v>
      </c>
      <c r="E30" t="s">
        <v>384</v>
      </c>
      <c r="F30" s="36">
        <v>-25000</v>
      </c>
    </row>
    <row r="31" spans="1:7" x14ac:dyDescent="0.25">
      <c r="C31" t="s">
        <v>383</v>
      </c>
      <c r="D31">
        <v>59</v>
      </c>
      <c r="E31" t="s">
        <v>385</v>
      </c>
      <c r="F31" s="36">
        <v>25000</v>
      </c>
    </row>
    <row r="32" spans="1:7" x14ac:dyDescent="0.25">
      <c r="E32" t="s">
        <v>386</v>
      </c>
      <c r="F32" s="36">
        <v>70913.119999999995</v>
      </c>
    </row>
    <row r="34" spans="1:6" x14ac:dyDescent="0.25">
      <c r="E34" t="s">
        <v>387</v>
      </c>
      <c r="F34" s="36">
        <v>70913.119999999995</v>
      </c>
    </row>
    <row r="36" spans="1:6" x14ac:dyDescent="0.25">
      <c r="E36" t="s">
        <v>388</v>
      </c>
      <c r="F36" s="36">
        <v>70913.119999999995</v>
      </c>
    </row>
    <row r="37" spans="1:6" x14ac:dyDescent="0.25">
      <c r="F37" s="36"/>
    </row>
    <row r="38" spans="1:6" s="10" customFormat="1" x14ac:dyDescent="0.25">
      <c r="E38" s="10" t="s">
        <v>5</v>
      </c>
      <c r="F38" s="37">
        <f>SUMIF(G19:G29,E38,F19:F29)</f>
        <v>69767.12</v>
      </c>
    </row>
    <row r="39" spans="1:6" s="10" customFormat="1" x14ac:dyDescent="0.25">
      <c r="E39" s="10" t="s">
        <v>4</v>
      </c>
      <c r="F39" s="38">
        <f>SUMIF(G19:G29,E39,F19:F29)</f>
        <v>1146</v>
      </c>
    </row>
    <row r="40" spans="1:6" s="10" customFormat="1" x14ac:dyDescent="0.25">
      <c r="F40" s="37">
        <f>SUM(F38:F39)</f>
        <v>70913.119999999995</v>
      </c>
    </row>
    <row r="42" spans="1:6" x14ac:dyDescent="0.25">
      <c r="A42" t="s">
        <v>349</v>
      </c>
    </row>
    <row r="43" spans="1:6" x14ac:dyDescent="0.25">
      <c r="A43" t="s">
        <v>350</v>
      </c>
      <c r="D43" t="s">
        <v>351</v>
      </c>
    </row>
    <row r="44" spans="1:6" x14ac:dyDescent="0.25">
      <c r="A44" t="s">
        <v>352</v>
      </c>
      <c r="F44" t="s">
        <v>353</v>
      </c>
    </row>
    <row r="47" spans="1:6" x14ac:dyDescent="0.25">
      <c r="A47" t="s">
        <v>354</v>
      </c>
      <c r="B47" t="s">
        <v>389</v>
      </c>
    </row>
    <row r="48" spans="1:6" x14ac:dyDescent="0.25">
      <c r="B48" t="s">
        <v>390</v>
      </c>
    </row>
    <row r="49" spans="1:7" x14ac:dyDescent="0.25">
      <c r="B49" t="s">
        <v>357</v>
      </c>
    </row>
    <row r="50" spans="1:7" x14ac:dyDescent="0.25">
      <c r="B50" t="s">
        <v>358</v>
      </c>
    </row>
    <row r="52" spans="1:7" x14ac:dyDescent="0.25">
      <c r="B52" t="s">
        <v>359</v>
      </c>
      <c r="C52" t="s">
        <v>360</v>
      </c>
    </row>
    <row r="53" spans="1:7" x14ac:dyDescent="0.25">
      <c r="B53" t="s">
        <v>391</v>
      </c>
      <c r="C53" t="s">
        <v>392</v>
      </c>
    </row>
    <row r="54" spans="1:7" x14ac:dyDescent="0.25">
      <c r="B54" t="s">
        <v>393</v>
      </c>
      <c r="C54" t="s">
        <v>394</v>
      </c>
    </row>
    <row r="55" spans="1:7" x14ac:dyDescent="0.25">
      <c r="B55" t="s">
        <v>395</v>
      </c>
      <c r="C55" t="s">
        <v>364</v>
      </c>
    </row>
    <row r="56" spans="1:7" x14ac:dyDescent="0.25">
      <c r="B56" t="s">
        <v>73</v>
      </c>
      <c r="C56" t="s">
        <v>364</v>
      </c>
    </row>
    <row r="58" spans="1:7" x14ac:dyDescent="0.25">
      <c r="A58" t="s">
        <v>134</v>
      </c>
      <c r="B58" t="s">
        <v>64</v>
      </c>
      <c r="C58" t="s">
        <v>366</v>
      </c>
      <c r="D58" t="s">
        <v>367</v>
      </c>
      <c r="E58" t="s">
        <v>368</v>
      </c>
      <c r="F58" t="s">
        <v>369</v>
      </c>
    </row>
    <row r="60" spans="1:7" x14ac:dyDescent="0.25">
      <c r="A60" t="s">
        <v>73</v>
      </c>
      <c r="B60">
        <v>8280</v>
      </c>
      <c r="C60" t="s">
        <v>396</v>
      </c>
      <c r="D60">
        <v>1</v>
      </c>
      <c r="E60" t="s">
        <v>397</v>
      </c>
      <c r="F60" s="36">
        <v>-128262.75</v>
      </c>
      <c r="G60" t="s">
        <v>423</v>
      </c>
    </row>
    <row r="61" spans="1:7" x14ac:dyDescent="0.25">
      <c r="C61" t="s">
        <v>396</v>
      </c>
      <c r="D61">
        <v>37</v>
      </c>
      <c r="E61" t="s">
        <v>398</v>
      </c>
      <c r="F61" s="36">
        <v>-91406.02</v>
      </c>
      <c r="G61" t="s">
        <v>424</v>
      </c>
    </row>
    <row r="62" spans="1:7" x14ac:dyDescent="0.25">
      <c r="C62" t="s">
        <v>396</v>
      </c>
      <c r="D62">
        <v>37</v>
      </c>
      <c r="E62" t="s">
        <v>399</v>
      </c>
      <c r="F62" s="36">
        <v>-44340</v>
      </c>
      <c r="G62" t="s">
        <v>425</v>
      </c>
    </row>
    <row r="63" spans="1:7" x14ac:dyDescent="0.25">
      <c r="C63" t="s">
        <v>396</v>
      </c>
      <c r="D63">
        <v>49</v>
      </c>
      <c r="E63" t="s">
        <v>400</v>
      </c>
      <c r="F63" s="36">
        <v>-44568.79</v>
      </c>
      <c r="G63" t="s">
        <v>424</v>
      </c>
    </row>
    <row r="64" spans="1:7" x14ac:dyDescent="0.25">
      <c r="C64" t="s">
        <v>396</v>
      </c>
      <c r="D64">
        <v>49</v>
      </c>
      <c r="E64" t="s">
        <v>401</v>
      </c>
      <c r="F64" s="36">
        <v>-44340</v>
      </c>
      <c r="G64" t="s">
        <v>425</v>
      </c>
    </row>
    <row r="65" spans="3:7" x14ac:dyDescent="0.25">
      <c r="C65" t="s">
        <v>381</v>
      </c>
      <c r="D65">
        <v>57</v>
      </c>
      <c r="E65" t="s">
        <v>402</v>
      </c>
      <c r="F65" s="39">
        <v>-25428.03</v>
      </c>
    </row>
    <row r="66" spans="3:7" x14ac:dyDescent="0.25">
      <c r="C66" t="s">
        <v>383</v>
      </c>
      <c r="D66">
        <v>3</v>
      </c>
      <c r="E66" t="s">
        <v>403</v>
      </c>
      <c r="F66" s="36">
        <v>128262.75</v>
      </c>
      <c r="G66" t="s">
        <v>423</v>
      </c>
    </row>
    <row r="67" spans="3:7" x14ac:dyDescent="0.25">
      <c r="C67" t="s">
        <v>383</v>
      </c>
      <c r="D67">
        <v>3</v>
      </c>
      <c r="E67" t="s">
        <v>403</v>
      </c>
      <c r="F67" s="39">
        <v>25428.03</v>
      </c>
    </row>
    <row r="68" spans="3:7" x14ac:dyDescent="0.25">
      <c r="C68" t="s">
        <v>383</v>
      </c>
      <c r="D68">
        <v>59</v>
      </c>
      <c r="E68" t="s">
        <v>404</v>
      </c>
      <c r="F68" s="36">
        <v>-45325</v>
      </c>
      <c r="G68" t="s">
        <v>424</v>
      </c>
    </row>
    <row r="69" spans="3:7" x14ac:dyDescent="0.25">
      <c r="E69" t="s">
        <v>405</v>
      </c>
      <c r="F69" s="36">
        <v>-269979.81</v>
      </c>
    </row>
    <row r="71" spans="3:7" x14ac:dyDescent="0.25">
      <c r="E71" t="s">
        <v>406</v>
      </c>
      <c r="F71" s="36">
        <v>-269979.81</v>
      </c>
    </row>
    <row r="73" spans="3:7" x14ac:dyDescent="0.25">
      <c r="E73" t="s">
        <v>388</v>
      </c>
      <c r="F73" s="36">
        <v>-269979.81</v>
      </c>
    </row>
    <row r="75" spans="3:7" s="10" customFormat="1" x14ac:dyDescent="0.25">
      <c r="E75" s="10" t="s">
        <v>423</v>
      </c>
      <c r="F75" s="37">
        <f>SUMIF($G$60:$G$68,E75,$F$60:$F$68)</f>
        <v>0</v>
      </c>
    </row>
    <row r="76" spans="3:7" s="10" customFormat="1" x14ac:dyDescent="0.25">
      <c r="E76" s="10" t="s">
        <v>426</v>
      </c>
      <c r="F76" s="37">
        <f>SUMIF($G$60:$G$68,E76,$F$60:$F$68)</f>
        <v>0</v>
      </c>
    </row>
    <row r="77" spans="3:7" s="10" customFormat="1" x14ac:dyDescent="0.25">
      <c r="E77" s="10" t="s">
        <v>427</v>
      </c>
      <c r="F77" s="37">
        <f>SUMIF($G$60:$G$68,E77,$F$60:$F$68)</f>
        <v>0</v>
      </c>
    </row>
    <row r="78" spans="3:7" s="10" customFormat="1" x14ac:dyDescent="0.25">
      <c r="E78" s="10" t="s">
        <v>424</v>
      </c>
      <c r="F78" s="37">
        <f>SUMIF($G$60:$G$68,E78,$F$60:$F$68)</f>
        <v>-181299.81</v>
      </c>
    </row>
    <row r="79" spans="3:7" s="10" customFormat="1" x14ac:dyDescent="0.25">
      <c r="E79" s="10" t="s">
        <v>425</v>
      </c>
      <c r="F79" s="38">
        <f>SUMIF($G$60:$G$68,E79,$F$60:$F$68)</f>
        <v>-88680</v>
      </c>
    </row>
    <row r="80" spans="3:7" s="10" customFormat="1" x14ac:dyDescent="0.25">
      <c r="F80" s="37">
        <f>SUM(F75:F79)</f>
        <v>-269979.81</v>
      </c>
    </row>
    <row r="81" spans="1:6" x14ac:dyDescent="0.25">
      <c r="A81" t="s">
        <v>349</v>
      </c>
    </row>
    <row r="82" spans="1:6" x14ac:dyDescent="0.25">
      <c r="A82" t="s">
        <v>350</v>
      </c>
      <c r="D82" t="s">
        <v>351</v>
      </c>
    </row>
    <row r="83" spans="1:6" x14ac:dyDescent="0.25">
      <c r="A83" t="s">
        <v>352</v>
      </c>
      <c r="F83" t="s">
        <v>353</v>
      </c>
    </row>
    <row r="86" spans="1:6" x14ac:dyDescent="0.25">
      <c r="A86" t="s">
        <v>354</v>
      </c>
      <c r="B86" t="s">
        <v>407</v>
      </c>
    </row>
    <row r="87" spans="1:6" x14ac:dyDescent="0.25">
      <c r="B87" t="s">
        <v>408</v>
      </c>
    </row>
    <row r="88" spans="1:6" x14ac:dyDescent="0.25">
      <c r="B88" t="s">
        <v>357</v>
      </c>
    </row>
    <row r="89" spans="1:6" x14ac:dyDescent="0.25">
      <c r="B89" t="s">
        <v>358</v>
      </c>
    </row>
    <row r="91" spans="1:6" x14ac:dyDescent="0.25">
      <c r="B91" t="s">
        <v>359</v>
      </c>
      <c r="C91" t="s">
        <v>360</v>
      </c>
    </row>
    <row r="92" spans="1:6" x14ac:dyDescent="0.25">
      <c r="B92" t="s">
        <v>409</v>
      </c>
      <c r="C92" t="s">
        <v>410</v>
      </c>
    </row>
    <row r="93" spans="1:6" x14ac:dyDescent="0.25">
      <c r="B93" t="s">
        <v>411</v>
      </c>
      <c r="C93" t="s">
        <v>412</v>
      </c>
    </row>
    <row r="94" spans="1:6" x14ac:dyDescent="0.25">
      <c r="B94" t="s">
        <v>413</v>
      </c>
      <c r="C94" t="s">
        <v>414</v>
      </c>
    </row>
    <row r="95" spans="1:6" x14ac:dyDescent="0.25">
      <c r="B95" t="s">
        <v>104</v>
      </c>
      <c r="C95" t="s">
        <v>364</v>
      </c>
    </row>
    <row r="97" spans="1:7" x14ac:dyDescent="0.25">
      <c r="A97" t="s">
        <v>134</v>
      </c>
      <c r="B97" t="s">
        <v>64</v>
      </c>
      <c r="C97" t="s">
        <v>366</v>
      </c>
      <c r="D97" t="s">
        <v>367</v>
      </c>
      <c r="E97" t="s">
        <v>368</v>
      </c>
      <c r="F97" t="s">
        <v>369</v>
      </c>
    </row>
    <row r="99" spans="1:7" x14ac:dyDescent="0.25">
      <c r="A99" t="s">
        <v>104</v>
      </c>
      <c r="B99">
        <v>3420</v>
      </c>
      <c r="C99" t="s">
        <v>370</v>
      </c>
      <c r="D99">
        <v>34</v>
      </c>
      <c r="E99" t="s">
        <v>415</v>
      </c>
      <c r="F99" s="36">
        <v>6500</v>
      </c>
      <c r="G99" t="s">
        <v>266</v>
      </c>
    </row>
    <row r="100" spans="1:7" x14ac:dyDescent="0.25">
      <c r="C100" t="s">
        <v>370</v>
      </c>
      <c r="D100">
        <v>34</v>
      </c>
      <c r="E100" t="s">
        <v>415</v>
      </c>
      <c r="F100">
        <v>52</v>
      </c>
      <c r="G100" t="s">
        <v>266</v>
      </c>
    </row>
    <row r="101" spans="1:7" x14ac:dyDescent="0.25">
      <c r="C101" t="s">
        <v>370</v>
      </c>
      <c r="D101">
        <v>37</v>
      </c>
      <c r="E101" t="s">
        <v>416</v>
      </c>
      <c r="F101" s="36">
        <v>3000</v>
      </c>
      <c r="G101" t="s">
        <v>266</v>
      </c>
    </row>
    <row r="102" spans="1:7" x14ac:dyDescent="0.25">
      <c r="C102" t="s">
        <v>370</v>
      </c>
      <c r="D102">
        <v>49</v>
      </c>
      <c r="E102" t="s">
        <v>417</v>
      </c>
      <c r="F102" s="35">
        <v>887.6</v>
      </c>
    </row>
    <row r="103" spans="1:7" x14ac:dyDescent="0.25">
      <c r="C103" t="s">
        <v>370</v>
      </c>
      <c r="D103">
        <v>51</v>
      </c>
      <c r="E103" t="s">
        <v>418</v>
      </c>
      <c r="F103" s="36">
        <v>9560.6299999999992</v>
      </c>
      <c r="G103" t="s">
        <v>266</v>
      </c>
    </row>
    <row r="104" spans="1:7" x14ac:dyDescent="0.25">
      <c r="C104" t="s">
        <v>370</v>
      </c>
      <c r="D104">
        <v>51</v>
      </c>
      <c r="E104" t="s">
        <v>418</v>
      </c>
      <c r="F104">
        <v>514</v>
      </c>
      <c r="G104" t="s">
        <v>266</v>
      </c>
    </row>
    <row r="105" spans="1:7" x14ac:dyDescent="0.25">
      <c r="C105" t="s">
        <v>370</v>
      </c>
      <c r="D105">
        <v>54</v>
      </c>
      <c r="E105" t="s">
        <v>419</v>
      </c>
      <c r="F105" s="36">
        <v>15427.5</v>
      </c>
      <c r="G105" t="s">
        <v>266</v>
      </c>
    </row>
    <row r="106" spans="1:7" x14ac:dyDescent="0.25">
      <c r="C106" t="s">
        <v>370</v>
      </c>
      <c r="D106">
        <v>54</v>
      </c>
      <c r="E106" t="s">
        <v>419</v>
      </c>
      <c r="F106" s="36">
        <v>5651.82</v>
      </c>
      <c r="G106" t="s">
        <v>266</v>
      </c>
    </row>
    <row r="107" spans="1:7" x14ac:dyDescent="0.25">
      <c r="C107" t="s">
        <v>381</v>
      </c>
      <c r="D107">
        <v>50</v>
      </c>
      <c r="E107" t="s">
        <v>420</v>
      </c>
      <c r="F107" s="35">
        <v>-887.6</v>
      </c>
    </row>
    <row r="108" spans="1:7" x14ac:dyDescent="0.25">
      <c r="E108" t="s">
        <v>421</v>
      </c>
      <c r="F108" s="36">
        <v>40705.949999999997</v>
      </c>
    </row>
    <row r="110" spans="1:7" x14ac:dyDescent="0.25">
      <c r="E110" t="s">
        <v>422</v>
      </c>
      <c r="F110" s="36">
        <v>40705.949999999997</v>
      </c>
    </row>
    <row r="112" spans="1:7" x14ac:dyDescent="0.25">
      <c r="E112" t="s">
        <v>388</v>
      </c>
      <c r="F112" s="36">
        <v>40705.949999999997</v>
      </c>
    </row>
    <row r="114" spans="5:6" s="10" customFormat="1" x14ac:dyDescent="0.25">
      <c r="E114" s="10" t="s">
        <v>428</v>
      </c>
      <c r="F114" s="10">
        <f>SUMIF($G$99:$G$107,E114,$F$99:$F$107)</f>
        <v>0</v>
      </c>
    </row>
    <row r="115" spans="5:6" s="10" customFormat="1" x14ac:dyDescent="0.25">
      <c r="E115" s="10" t="s">
        <v>429</v>
      </c>
      <c r="F115" s="10">
        <f>SUMIF($G$99:$G$107,E115,$F$99:$F$107)</f>
        <v>0</v>
      </c>
    </row>
    <row r="116" spans="5:6" s="10" customFormat="1" x14ac:dyDescent="0.25">
      <c r="E116" s="10" t="s">
        <v>266</v>
      </c>
      <c r="F116" s="40">
        <f>SUMIF($G$99:$G$107,E116,$F$99:$F$107)</f>
        <v>40705.949999999997</v>
      </c>
    </row>
    <row r="117" spans="5:6" s="10" customFormat="1" x14ac:dyDescent="0.25">
      <c r="F117" s="10">
        <f>SUM(F114:F116)</f>
        <v>40705.949999999997</v>
      </c>
    </row>
    <row r="118" spans="5:6" s="10" customFormat="1" x14ac:dyDescent="0.25"/>
  </sheetData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3"/>
  <sheetViews>
    <sheetView workbookViewId="0">
      <selection activeCell="E17" sqref="E17"/>
    </sheetView>
  </sheetViews>
  <sheetFormatPr defaultRowHeight="15" x14ac:dyDescent="0.25"/>
  <sheetData>
    <row r="23" spans="13:13" x14ac:dyDescent="0.25">
      <c r="M23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BM Summ</vt:lpstr>
      <vt:lpstr>BM Items Presentation</vt:lpstr>
      <vt:lpstr>BM Items</vt:lpstr>
      <vt:lpstr>FIS Coding</vt:lpstr>
      <vt:lpstr>Splits</vt:lpstr>
      <vt:lpstr>Sheet1</vt:lpstr>
      <vt:lpstr>'BM Items'!Print_Area</vt:lpstr>
      <vt:lpstr>'BM Items Presentation'!Print_Area</vt:lpstr>
      <vt:lpstr>'BM Summ'!Print_Area</vt:lpstr>
      <vt:lpstr>'FIS Coding'!Print_Area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2014-01-08T14:24:50Z</dcterms:modified>
</cp:coreProperties>
</file>